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jbleck/Dropbox/Book Project With Nic/FinalCopyEdits/DataAppendix/FinalVersion/"/>
    </mc:Choice>
  </mc:AlternateContent>
  <bookViews>
    <workbookView xWindow="0" yWindow="460" windowWidth="25600" windowHeight="14280" tabRatio="500" activeTab="1"/>
  </bookViews>
  <sheets>
    <sheet name="PositionValence" sheetId="1" r:id="rId1"/>
    <sheet name="Subject Areas" sheetId="5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P37" i="5"/>
  <c r="P18" i="5"/>
  <c r="O18" i="5"/>
  <c r="N18" i="5"/>
  <c r="M18" i="5"/>
  <c r="K18" i="5"/>
  <c r="L18" i="5"/>
  <c r="Q38" i="5"/>
  <c r="Q37" i="5"/>
  <c r="P38" i="5"/>
  <c r="O38" i="5"/>
  <c r="N38" i="5"/>
  <c r="M38" i="5"/>
  <c r="L38" i="5"/>
  <c r="O37" i="5"/>
  <c r="N37" i="5"/>
  <c r="M37" i="5"/>
  <c r="L37" i="5"/>
  <c r="D93" i="5"/>
  <c r="I93" i="5"/>
  <c r="I11" i="5"/>
  <c r="H6" i="5"/>
  <c r="G23" i="5"/>
  <c r="H17" i="5"/>
  <c r="G178" i="5"/>
  <c r="F178" i="5"/>
  <c r="E178" i="5"/>
  <c r="D178" i="5"/>
  <c r="C178" i="5"/>
  <c r="B178" i="5"/>
  <c r="H177" i="5"/>
  <c r="H176" i="5"/>
  <c r="H175" i="5"/>
  <c r="H174" i="5"/>
  <c r="G176" i="5"/>
  <c r="F176" i="5"/>
  <c r="E176" i="5"/>
  <c r="D176" i="5"/>
  <c r="C176" i="5"/>
  <c r="B176" i="5"/>
  <c r="U28" i="1"/>
  <c r="U29" i="1"/>
  <c r="T29" i="1"/>
  <c r="C24" i="1"/>
  <c r="P22" i="1"/>
  <c r="D44" i="1"/>
  <c r="D46" i="1"/>
  <c r="C47" i="1"/>
  <c r="C46" i="1"/>
  <c r="C40" i="1"/>
  <c r="J4" i="5"/>
  <c r="T27" i="1"/>
  <c r="T26" i="1"/>
  <c r="U26" i="1"/>
  <c r="U25" i="1"/>
  <c r="T25" i="1"/>
  <c r="U24" i="1"/>
  <c r="T24" i="1"/>
  <c r="U23" i="1"/>
  <c r="T23" i="1"/>
  <c r="U22" i="1"/>
  <c r="T22" i="1"/>
  <c r="K4" i="5"/>
  <c r="H18" i="5"/>
  <c r="H7" i="5"/>
  <c r="I4" i="5"/>
  <c r="D40" i="1"/>
  <c r="R37" i="5"/>
  <c r="M41" i="5"/>
  <c r="L41" i="5"/>
  <c r="B6" i="5"/>
  <c r="B17" i="5"/>
  <c r="B29" i="5"/>
  <c r="B41" i="5"/>
  <c r="B51" i="5"/>
  <c r="B68" i="5"/>
  <c r="B88" i="5"/>
  <c r="B101" i="5"/>
  <c r="B112" i="5"/>
  <c r="B125" i="5"/>
  <c r="B139" i="5"/>
  <c r="B153" i="5"/>
  <c r="B167" i="5"/>
  <c r="B80" i="5"/>
  <c r="C6" i="5"/>
  <c r="C17" i="5"/>
  <c r="C29" i="5"/>
  <c r="C41" i="5"/>
  <c r="C51" i="5"/>
  <c r="C68" i="5"/>
  <c r="C88" i="5"/>
  <c r="C101" i="5"/>
  <c r="C112" i="5"/>
  <c r="C125" i="5"/>
  <c r="C139" i="5"/>
  <c r="C153" i="5"/>
  <c r="C167" i="5"/>
  <c r="C80" i="5"/>
  <c r="D45" i="1"/>
  <c r="D43" i="1"/>
  <c r="D42" i="1"/>
  <c r="D41" i="1"/>
  <c r="C45" i="1"/>
  <c r="C44" i="1"/>
  <c r="C43" i="1"/>
  <c r="C42" i="1"/>
  <c r="C41" i="1"/>
  <c r="P27" i="1"/>
  <c r="Q27" i="1"/>
  <c r="Q26" i="1"/>
  <c r="P26" i="1"/>
  <c r="Q25" i="1"/>
  <c r="P25" i="1"/>
  <c r="Q24" i="1"/>
  <c r="P24" i="1"/>
  <c r="Q23" i="1"/>
  <c r="P23" i="1"/>
  <c r="Q22" i="1"/>
  <c r="F3" i="1"/>
  <c r="G6" i="5"/>
  <c r="G17" i="5"/>
  <c r="G29" i="5"/>
  <c r="G41" i="5"/>
  <c r="G51" i="5"/>
  <c r="G68" i="5"/>
  <c r="G88" i="5"/>
  <c r="G101" i="5"/>
  <c r="G112" i="5"/>
  <c r="G125" i="5"/>
  <c r="G139" i="5"/>
  <c r="G153" i="5"/>
  <c r="G167" i="5"/>
  <c r="G80" i="5"/>
  <c r="F6" i="5"/>
  <c r="F17" i="5"/>
  <c r="F29" i="5"/>
  <c r="F41" i="5"/>
  <c r="F51" i="5"/>
  <c r="F68" i="5"/>
  <c r="F88" i="5"/>
  <c r="F101" i="5"/>
  <c r="F112" i="5"/>
  <c r="F125" i="5"/>
  <c r="F139" i="5"/>
  <c r="F153" i="5"/>
  <c r="F167" i="5"/>
  <c r="F80" i="5"/>
  <c r="E6" i="5"/>
  <c r="E17" i="5"/>
  <c r="E29" i="5"/>
  <c r="E41" i="5"/>
  <c r="E51" i="5"/>
  <c r="E68" i="5"/>
  <c r="E88" i="5"/>
  <c r="E101" i="5"/>
  <c r="E112" i="5"/>
  <c r="E125" i="5"/>
  <c r="E139" i="5"/>
  <c r="E153" i="5"/>
  <c r="E167" i="5"/>
  <c r="E80" i="5"/>
  <c r="D6" i="5"/>
  <c r="D17" i="5"/>
  <c r="D29" i="5"/>
  <c r="D41" i="5"/>
  <c r="D51" i="5"/>
  <c r="D68" i="5"/>
  <c r="D88" i="5"/>
  <c r="D101" i="5"/>
  <c r="D112" i="5"/>
  <c r="D125" i="5"/>
  <c r="D139" i="5"/>
  <c r="D153" i="5"/>
  <c r="D167" i="5"/>
  <c r="D80" i="5"/>
  <c r="H80" i="5"/>
  <c r="G83" i="5"/>
  <c r="F83" i="5"/>
  <c r="E83" i="5"/>
  <c r="D83" i="5"/>
  <c r="C83" i="5"/>
  <c r="B83" i="5"/>
  <c r="H81" i="5"/>
  <c r="H79" i="5"/>
  <c r="H78" i="5"/>
  <c r="H167" i="5"/>
  <c r="G170" i="5"/>
  <c r="F170" i="5"/>
  <c r="E170" i="5"/>
  <c r="D170" i="5"/>
  <c r="C170" i="5"/>
  <c r="B170" i="5"/>
  <c r="H153" i="5"/>
  <c r="G157" i="5"/>
  <c r="F157" i="5"/>
  <c r="E157" i="5"/>
  <c r="D157" i="5"/>
  <c r="C157" i="5"/>
  <c r="B157" i="5"/>
  <c r="H139" i="5"/>
  <c r="G143" i="5"/>
  <c r="F143" i="5"/>
  <c r="E143" i="5"/>
  <c r="D143" i="5"/>
  <c r="C143" i="5"/>
  <c r="B143" i="5"/>
  <c r="H125" i="5"/>
  <c r="G130" i="5"/>
  <c r="F130" i="5"/>
  <c r="E130" i="5"/>
  <c r="D130" i="5"/>
  <c r="C130" i="5"/>
  <c r="B130" i="5"/>
  <c r="H112" i="5"/>
  <c r="G116" i="5"/>
  <c r="F116" i="5"/>
  <c r="E116" i="5"/>
  <c r="D116" i="5"/>
  <c r="C116" i="5"/>
  <c r="B116" i="5"/>
  <c r="H101" i="5"/>
  <c r="G105" i="5"/>
  <c r="F105" i="5"/>
  <c r="E105" i="5"/>
  <c r="D105" i="5"/>
  <c r="C105" i="5"/>
  <c r="B105" i="5"/>
  <c r="H88" i="5"/>
  <c r="G93" i="5"/>
  <c r="F93" i="5"/>
  <c r="E93" i="5"/>
  <c r="H87" i="5"/>
  <c r="E92" i="5"/>
  <c r="H86" i="5"/>
  <c r="E91" i="5"/>
  <c r="D92" i="5"/>
  <c r="D91" i="5"/>
  <c r="C93" i="5"/>
  <c r="C92" i="5"/>
  <c r="C91" i="5"/>
  <c r="B93" i="5"/>
  <c r="B92" i="5"/>
  <c r="B91" i="5"/>
  <c r="Q18" i="5"/>
  <c r="K21" i="5"/>
  <c r="H168" i="5"/>
  <c r="H166" i="5"/>
  <c r="H165" i="5"/>
  <c r="H154" i="5"/>
  <c r="H152" i="5"/>
  <c r="H151" i="5"/>
  <c r="H140" i="5"/>
  <c r="H138" i="5"/>
  <c r="H137" i="5"/>
  <c r="H126" i="5"/>
  <c r="H124" i="5"/>
  <c r="H123" i="5"/>
  <c r="H113" i="5"/>
  <c r="H111" i="5"/>
  <c r="H110" i="5"/>
  <c r="H102" i="5"/>
  <c r="H100" i="5"/>
  <c r="H99" i="5"/>
  <c r="H89" i="5"/>
  <c r="R125" i="5"/>
  <c r="C3" i="1"/>
  <c r="C4" i="1"/>
  <c r="C5" i="1"/>
  <c r="C6" i="1"/>
  <c r="C7" i="1"/>
  <c r="C8" i="1"/>
  <c r="C9" i="1"/>
  <c r="C10" i="1"/>
  <c r="C12" i="1"/>
  <c r="C13" i="1"/>
  <c r="C14" i="1"/>
  <c r="P21" i="5"/>
  <c r="O21" i="5"/>
  <c r="N21" i="5"/>
  <c r="M21" i="5"/>
  <c r="L21" i="5"/>
  <c r="R38" i="5"/>
  <c r="Q42" i="5"/>
  <c r="P42" i="5"/>
  <c r="O42" i="5"/>
  <c r="N42" i="5"/>
  <c r="M42" i="5"/>
  <c r="L42" i="5"/>
  <c r="Q41" i="5"/>
  <c r="P41" i="5"/>
  <c r="O41" i="5"/>
  <c r="N41" i="5"/>
  <c r="H68" i="5"/>
  <c r="G74" i="5"/>
  <c r="F74" i="5"/>
  <c r="E74" i="5"/>
  <c r="C74" i="5"/>
  <c r="B74" i="5"/>
  <c r="H67" i="5"/>
  <c r="G73" i="5"/>
  <c r="F73" i="5"/>
  <c r="E73" i="5"/>
  <c r="D73" i="5"/>
  <c r="C73" i="5"/>
  <c r="B73" i="5"/>
  <c r="H66" i="5"/>
  <c r="G72" i="5"/>
  <c r="F72" i="5"/>
  <c r="E72" i="5"/>
  <c r="D72" i="5"/>
  <c r="C72" i="5"/>
  <c r="B72" i="5"/>
  <c r="H69" i="5"/>
  <c r="H59" i="5"/>
  <c r="F62" i="5"/>
  <c r="E62" i="5"/>
  <c r="D62" i="5"/>
  <c r="C62" i="5"/>
  <c r="B62" i="5"/>
  <c r="H49" i="5"/>
  <c r="H50" i="5"/>
  <c r="H51" i="5"/>
  <c r="G56" i="5"/>
  <c r="F56" i="5"/>
  <c r="E56" i="5"/>
  <c r="D56" i="5"/>
  <c r="C56" i="5"/>
  <c r="B56" i="5"/>
  <c r="F55" i="5"/>
  <c r="E55" i="5"/>
  <c r="D55" i="5"/>
  <c r="C55" i="5"/>
  <c r="B55" i="5"/>
  <c r="G54" i="5"/>
  <c r="F54" i="5"/>
  <c r="E54" i="5"/>
  <c r="D54" i="5"/>
  <c r="C54" i="5"/>
  <c r="B54" i="5"/>
  <c r="H39" i="5"/>
  <c r="H40" i="5"/>
  <c r="H41" i="5"/>
  <c r="G46" i="5"/>
  <c r="F46" i="5"/>
  <c r="D46" i="5"/>
  <c r="C46" i="5"/>
  <c r="B46" i="5"/>
  <c r="F45" i="5"/>
  <c r="D45" i="5"/>
  <c r="C45" i="5"/>
  <c r="B45" i="5"/>
  <c r="G44" i="5"/>
  <c r="F44" i="5"/>
  <c r="D44" i="5"/>
  <c r="C44" i="5"/>
  <c r="B44" i="5"/>
  <c r="H42" i="5"/>
  <c r="E45" i="5"/>
  <c r="H27" i="5"/>
  <c r="H28" i="5"/>
  <c r="H29" i="5"/>
  <c r="G34" i="5"/>
  <c r="F34" i="5"/>
  <c r="C34" i="5"/>
  <c r="B34" i="5"/>
  <c r="G33" i="5"/>
  <c r="F33" i="5"/>
  <c r="E33" i="5"/>
  <c r="D33" i="5"/>
  <c r="C33" i="5"/>
  <c r="B33" i="5"/>
  <c r="G32" i="5"/>
  <c r="F32" i="5"/>
  <c r="C32" i="5"/>
  <c r="B32" i="5"/>
  <c r="H30" i="5"/>
  <c r="H15" i="5"/>
  <c r="H16" i="5"/>
  <c r="F23" i="5"/>
  <c r="E23" i="5"/>
  <c r="D23" i="5"/>
  <c r="C23" i="5"/>
  <c r="B23" i="5"/>
  <c r="G22" i="5"/>
  <c r="F22" i="5"/>
  <c r="E22" i="5"/>
  <c r="D22" i="5"/>
  <c r="C22" i="5"/>
  <c r="B22" i="5"/>
  <c r="F21" i="5"/>
  <c r="D21" i="5"/>
  <c r="C21" i="5"/>
  <c r="B21" i="5"/>
  <c r="H4" i="5"/>
  <c r="H5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D9" i="5"/>
  <c r="C9" i="5"/>
  <c r="B9" i="5"/>
</calcChain>
</file>

<file path=xl/sharedStrings.xml><?xml version="1.0" encoding="utf-8"?>
<sst xmlns="http://schemas.openxmlformats.org/spreadsheetml/2006/main" count="236" uniqueCount="87">
  <si>
    <t>Country</t>
  </si>
  <si>
    <t>Benin</t>
  </si>
  <si>
    <t>Incumbent Party Percent Valence</t>
  </si>
  <si>
    <t>Opposition Percent Valence</t>
  </si>
  <si>
    <t>Incumbent Percent Position</t>
  </si>
  <si>
    <t>Total Parties Valence</t>
  </si>
  <si>
    <t>Total Parties Position</t>
  </si>
  <si>
    <t>Civil Society Valence</t>
  </si>
  <si>
    <t>Ghana</t>
  </si>
  <si>
    <t>Civl Society Poistion</t>
  </si>
  <si>
    <t>Nigeria</t>
  </si>
  <si>
    <t>Mozambique</t>
  </si>
  <si>
    <t>NA</t>
  </si>
  <si>
    <t>Uganda</t>
  </si>
  <si>
    <t>General Notes: do threats of violence suppress civil society statements, or corrleated with press editing</t>
  </si>
  <si>
    <t>Kenya</t>
  </si>
  <si>
    <t>Position</t>
  </si>
  <si>
    <t>Total Number of Issue Statements</t>
  </si>
  <si>
    <t>Zambia</t>
  </si>
  <si>
    <t>Incumbent</t>
  </si>
  <si>
    <t>Opposition</t>
  </si>
  <si>
    <t>Democracy</t>
  </si>
  <si>
    <t>Development</t>
  </si>
  <si>
    <t>Distribution of Resources</t>
  </si>
  <si>
    <t>Sovereignty</t>
  </si>
  <si>
    <t>Domestic Security</t>
  </si>
  <si>
    <t>Citizenship</t>
  </si>
  <si>
    <t>Total</t>
  </si>
  <si>
    <t>Benin Incumbent</t>
  </si>
  <si>
    <t>Benin Opposition</t>
  </si>
  <si>
    <t>Total Benin</t>
  </si>
  <si>
    <t>Civil Society</t>
  </si>
  <si>
    <t>Distribution</t>
  </si>
  <si>
    <t>Citiizenship</t>
  </si>
  <si>
    <t>Ghana Incumbent</t>
  </si>
  <si>
    <t>Ghana Opposition</t>
  </si>
  <si>
    <t>Total Ghana</t>
  </si>
  <si>
    <t>Nigeria Incumbent</t>
  </si>
  <si>
    <t>NigeriaOpposition</t>
  </si>
  <si>
    <t>Nigeria Opposition</t>
  </si>
  <si>
    <t>Nigeria Total</t>
  </si>
  <si>
    <t>Mozambique Incumbent</t>
  </si>
  <si>
    <t>Mozambique Opposition</t>
  </si>
  <si>
    <t>Mozambique Total</t>
  </si>
  <si>
    <t>Uganda Incumbent</t>
  </si>
  <si>
    <t>Uganda Opposition</t>
  </si>
  <si>
    <t>Uganda Total</t>
  </si>
  <si>
    <t>Kenya Opposition</t>
  </si>
  <si>
    <t>Kenya Civil Society</t>
  </si>
  <si>
    <t>Zambia Incumbent</t>
  </si>
  <si>
    <t>Zambia Opposition</t>
  </si>
  <si>
    <t>Zambia Total</t>
  </si>
  <si>
    <t>Resource Distribution</t>
  </si>
  <si>
    <t>Incumbents</t>
  </si>
  <si>
    <t>Distribution of Natural Resources</t>
  </si>
  <si>
    <t>Senegal</t>
  </si>
  <si>
    <t>Total number issue appeals (more than one appeal can be included in a speech or statement)</t>
  </si>
  <si>
    <t>Parties</t>
  </si>
  <si>
    <t>Total Number of Civil Society Statements</t>
  </si>
  <si>
    <t>Total Party Statements</t>
  </si>
  <si>
    <t>Benin Parties</t>
  </si>
  <si>
    <t>Benin 2011</t>
  </si>
  <si>
    <t>Ghana 2008</t>
  </si>
  <si>
    <t>Ghana Parties</t>
  </si>
  <si>
    <t>Nigeria 2007</t>
  </si>
  <si>
    <t>Nigeria incumbent</t>
  </si>
  <si>
    <t>Mozambique 2009</t>
  </si>
  <si>
    <t>Moz Opposition</t>
  </si>
  <si>
    <t>Total parties</t>
  </si>
  <si>
    <t>Uganda 2006</t>
  </si>
  <si>
    <t>opposition</t>
  </si>
  <si>
    <t>civil society</t>
  </si>
  <si>
    <t>Total Parties</t>
  </si>
  <si>
    <t>Kenya 2007</t>
  </si>
  <si>
    <t>incumbent</t>
  </si>
  <si>
    <t>parties</t>
  </si>
  <si>
    <t>Civil Societh</t>
  </si>
  <si>
    <t>Nigeria Parties</t>
  </si>
  <si>
    <t>Mozambique Parties</t>
  </si>
  <si>
    <t>Uganda Parties</t>
  </si>
  <si>
    <t>Benin 2016</t>
  </si>
  <si>
    <t>Parties Total (except Kenya 2012 - no incumbent)</t>
  </si>
  <si>
    <t xml:space="preserve">Civil Society </t>
  </si>
  <si>
    <t>Total Issues for Parties with Incumbents and Opposition</t>
  </si>
  <si>
    <t>Total Issues Civil Society</t>
  </si>
  <si>
    <t xml:space="preserve">Zambia </t>
  </si>
  <si>
    <t>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</si>
</sst>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/>
    <xf numFmtId="9" fontId="0" fillId="0" borderId="0" xfId="0" applyNumberFormat="1"/>
    <xf numFmtId="0" fontId="0" fillId="0" borderId="0" xfId="0" applyFill="1"/>
    <xf numFmtId="9" fontId="4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622703412073"/>
          <c:y val="0.0254283318751823"/>
          <c:w val="0.865377296587926"/>
          <c:h val="0.5626866433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PositionValence!$T$21</c:f>
              <c:strCache>
                <c:ptCount val="1"/>
                <c:pt idx="0">
                  <c:v>Valence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PositionValence!$S$22:$S$29</c:f>
              <c:strCache>
                <c:ptCount val="8"/>
                <c:pt idx="0">
                  <c:v>Benin</c:v>
                </c:pt>
                <c:pt idx="1">
                  <c:v>Ghana</c:v>
                </c:pt>
                <c:pt idx="2">
                  <c:v>Nigeria</c:v>
                </c:pt>
                <c:pt idx="3">
                  <c:v>Mozambique</c:v>
                </c:pt>
                <c:pt idx="4">
                  <c:v>Uganda</c:v>
                </c:pt>
                <c:pt idx="5">
                  <c:v>Kenya</c:v>
                </c:pt>
                <c:pt idx="6">
                  <c:v>Zambia </c:v>
                </c:pt>
                <c:pt idx="7">
                  <c:v>Senegal</c:v>
                </c:pt>
              </c:strCache>
            </c:strRef>
          </c:cat>
          <c:val>
            <c:numRef>
              <c:f>PositionValence!$T$22:$T$29</c:f>
              <c:numCache>
                <c:formatCode>0%</c:formatCode>
                <c:ptCount val="8"/>
                <c:pt idx="0">
                  <c:v>0.590425531914893</c:v>
                </c:pt>
                <c:pt idx="1">
                  <c:v>0.675</c:v>
                </c:pt>
                <c:pt idx="2">
                  <c:v>0.948169230769231</c:v>
                </c:pt>
                <c:pt idx="3">
                  <c:v>0.721666666666666</c:v>
                </c:pt>
                <c:pt idx="4">
                  <c:v>0.745714285714285</c:v>
                </c:pt>
                <c:pt idx="5">
                  <c:v>0.705944055944056</c:v>
                </c:pt>
                <c:pt idx="6">
                  <c:v>0.736263736263736</c:v>
                </c:pt>
                <c:pt idx="7">
                  <c:v>0.74137239165329</c:v>
                </c:pt>
              </c:numCache>
            </c:numRef>
          </c:val>
        </c:ser>
        <c:ser>
          <c:idx val="1"/>
          <c:order val="1"/>
          <c:tx>
            <c:strRef>
              <c:f>PositionValence!$U$21</c:f>
              <c:strCache>
                <c:ptCount val="1"/>
                <c:pt idx="0">
                  <c:v>Position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PositionValence!$S$22:$S$29</c:f>
              <c:strCache>
                <c:ptCount val="8"/>
                <c:pt idx="0">
                  <c:v>Benin</c:v>
                </c:pt>
                <c:pt idx="1">
                  <c:v>Ghana</c:v>
                </c:pt>
                <c:pt idx="2">
                  <c:v>Nigeria</c:v>
                </c:pt>
                <c:pt idx="3">
                  <c:v>Mozambique</c:v>
                </c:pt>
                <c:pt idx="4">
                  <c:v>Uganda</c:v>
                </c:pt>
                <c:pt idx="5">
                  <c:v>Kenya</c:v>
                </c:pt>
                <c:pt idx="6">
                  <c:v>Zambia </c:v>
                </c:pt>
                <c:pt idx="7">
                  <c:v>Senegal</c:v>
                </c:pt>
              </c:strCache>
            </c:strRef>
          </c:cat>
          <c:val>
            <c:numRef>
              <c:f>PositionValence!$U$22:$U$29</c:f>
              <c:numCache>
                <c:formatCode>0%</c:formatCode>
                <c:ptCount val="8"/>
                <c:pt idx="0">
                  <c:v>0.409574468085106</c:v>
                </c:pt>
                <c:pt idx="1">
                  <c:v>0.325</c:v>
                </c:pt>
                <c:pt idx="2">
                  <c:v>0.0518307692307692</c:v>
                </c:pt>
                <c:pt idx="3">
                  <c:v>0.211666666666666</c:v>
                </c:pt>
                <c:pt idx="4">
                  <c:v>0.343571428571428</c:v>
                </c:pt>
                <c:pt idx="5">
                  <c:v>0.230769230769231</c:v>
                </c:pt>
                <c:pt idx="6">
                  <c:v>0.298534798534799</c:v>
                </c:pt>
                <c:pt idx="7">
                  <c:v>0.25862760834671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36135456"/>
        <c:axId val="-2031306176"/>
      </c:barChart>
      <c:catAx>
        <c:axId val="-20361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1306176"/>
        <c:crosses val="autoZero"/>
        <c:auto val="1"/>
        <c:lblAlgn val="ctr"/>
        <c:lblOffset val="100"/>
        <c:noMultiLvlLbl val="0"/>
      </c:catAx>
      <c:valAx>
        <c:axId val="-20313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613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PositionValence!$C$39</c:f>
              <c:strCache>
                <c:ptCount val="1"/>
                <c:pt idx="0">
                  <c:v>Parties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PositionValence!$B$40:$B$47</c:f>
              <c:strCache>
                <c:ptCount val="8"/>
                <c:pt idx="0">
                  <c:v>Benin</c:v>
                </c:pt>
                <c:pt idx="1">
                  <c:v>Ghana</c:v>
                </c:pt>
                <c:pt idx="2">
                  <c:v>Nigeria</c:v>
                </c:pt>
                <c:pt idx="3">
                  <c:v>Uganda</c:v>
                </c:pt>
                <c:pt idx="4">
                  <c:v>Kenya</c:v>
                </c:pt>
                <c:pt idx="5">
                  <c:v>Zambia</c:v>
                </c:pt>
                <c:pt idx="6">
                  <c:v>Senegal</c:v>
                </c:pt>
                <c:pt idx="7">
                  <c:v>Mozambique</c:v>
                </c:pt>
              </c:strCache>
            </c:strRef>
          </c:cat>
          <c:val>
            <c:numRef>
              <c:f>PositionValence!$C$40:$C$47</c:f>
              <c:numCache>
                <c:formatCode>0%</c:formatCode>
                <c:ptCount val="8"/>
                <c:pt idx="0">
                  <c:v>0.409574468085106</c:v>
                </c:pt>
                <c:pt idx="1">
                  <c:v>0.325</c:v>
                </c:pt>
                <c:pt idx="2">
                  <c:v>0.0518394648829431</c:v>
                </c:pt>
                <c:pt idx="3">
                  <c:v>0.343571428571429</c:v>
                </c:pt>
                <c:pt idx="4">
                  <c:v>0.351748251748252</c:v>
                </c:pt>
                <c:pt idx="5">
                  <c:v>0.298534798534798</c:v>
                </c:pt>
                <c:pt idx="6">
                  <c:v>0.258627608346709</c:v>
                </c:pt>
                <c:pt idx="7">
                  <c:v>0.211666666666667</c:v>
                </c:pt>
              </c:numCache>
            </c:numRef>
          </c:val>
        </c:ser>
        <c:ser>
          <c:idx val="1"/>
          <c:order val="1"/>
          <c:tx>
            <c:strRef>
              <c:f>PositionValence!$D$39</c:f>
              <c:strCache>
                <c:ptCount val="1"/>
                <c:pt idx="0">
                  <c:v>Civil Society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PositionValence!$B$40:$B$47</c:f>
              <c:strCache>
                <c:ptCount val="8"/>
                <c:pt idx="0">
                  <c:v>Benin</c:v>
                </c:pt>
                <c:pt idx="1">
                  <c:v>Ghana</c:v>
                </c:pt>
                <c:pt idx="2">
                  <c:v>Nigeria</c:v>
                </c:pt>
                <c:pt idx="3">
                  <c:v>Uganda</c:v>
                </c:pt>
                <c:pt idx="4">
                  <c:v>Kenya</c:v>
                </c:pt>
                <c:pt idx="5">
                  <c:v>Zambia</c:v>
                </c:pt>
                <c:pt idx="6">
                  <c:v>Senegal</c:v>
                </c:pt>
                <c:pt idx="7">
                  <c:v>Mozambique</c:v>
                </c:pt>
              </c:strCache>
            </c:strRef>
          </c:cat>
          <c:val>
            <c:numRef>
              <c:f>PositionValence!$D$40:$D$47</c:f>
              <c:numCache>
                <c:formatCode>0%</c:formatCode>
                <c:ptCount val="8"/>
                <c:pt idx="0">
                  <c:v>0.5</c:v>
                </c:pt>
                <c:pt idx="1">
                  <c:v>0.377272727272727</c:v>
                </c:pt>
                <c:pt idx="2">
                  <c:v>0.347222222222222</c:v>
                </c:pt>
                <c:pt idx="3">
                  <c:v>0.368421052631579</c:v>
                </c:pt>
                <c:pt idx="4">
                  <c:v>0.476190476190476</c:v>
                </c:pt>
                <c:pt idx="5">
                  <c:v>0.478205128205128</c:v>
                </c:pt>
                <c:pt idx="6">
                  <c:v>0.35645</c:v>
                </c:pt>
                <c:pt idx="7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17218080"/>
        <c:axId val="-2128311440"/>
      </c:barChart>
      <c:catAx>
        <c:axId val="-20172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311440"/>
        <c:crosses val="autoZero"/>
        <c:auto val="1"/>
        <c:lblAlgn val="ctr"/>
        <c:lblOffset val="100"/>
        <c:noMultiLvlLbl val="0"/>
      </c:catAx>
      <c:valAx>
        <c:axId val="-2128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721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PositionValence!$P$21</c:f>
              <c:strCache>
                <c:ptCount val="1"/>
                <c:pt idx="0">
                  <c:v>Incumbent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PositionValence!$O$22:$O$29</c:f>
              <c:strCache>
                <c:ptCount val="8"/>
                <c:pt idx="0">
                  <c:v>Benin</c:v>
                </c:pt>
                <c:pt idx="1">
                  <c:v>Ghana</c:v>
                </c:pt>
                <c:pt idx="2">
                  <c:v>Nigeria</c:v>
                </c:pt>
                <c:pt idx="3">
                  <c:v>Mozambique</c:v>
                </c:pt>
                <c:pt idx="4">
                  <c:v>Uganda</c:v>
                </c:pt>
                <c:pt idx="5">
                  <c:v>Zambia</c:v>
                </c:pt>
                <c:pt idx="6">
                  <c:v>Senegal</c:v>
                </c:pt>
                <c:pt idx="7">
                  <c:v>Kenya</c:v>
                </c:pt>
              </c:strCache>
            </c:strRef>
          </c:cat>
          <c:val>
            <c:numRef>
              <c:f>PositionValence!$P$22:$P$29</c:f>
              <c:numCache>
                <c:formatCode>0%</c:formatCode>
                <c:ptCount val="8"/>
                <c:pt idx="0">
                  <c:v>0.383333333333333</c:v>
                </c:pt>
                <c:pt idx="1">
                  <c:v>0.327272727272727</c:v>
                </c:pt>
                <c:pt idx="2">
                  <c:v>0.0551282051282051</c:v>
                </c:pt>
                <c:pt idx="3">
                  <c:v>0.200714285714286</c:v>
                </c:pt>
                <c:pt idx="4">
                  <c:v>0.387222222222222</c:v>
                </c:pt>
                <c:pt idx="5">
                  <c:v>0.27</c:v>
                </c:pt>
                <c:pt idx="6">
                  <c:v>0.21953781512605</c:v>
                </c:pt>
                <c:pt idx="7">
                  <c:v>0.333333333333333</c:v>
                </c:pt>
              </c:numCache>
            </c:numRef>
          </c:val>
        </c:ser>
        <c:ser>
          <c:idx val="1"/>
          <c:order val="1"/>
          <c:tx>
            <c:strRef>
              <c:f>PositionValence!$Q$21</c:f>
              <c:strCache>
                <c:ptCount val="1"/>
                <c:pt idx="0">
                  <c:v>Opposition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PositionValence!$O$22:$O$29</c:f>
              <c:strCache>
                <c:ptCount val="8"/>
                <c:pt idx="0">
                  <c:v>Benin</c:v>
                </c:pt>
                <c:pt idx="1">
                  <c:v>Ghana</c:v>
                </c:pt>
                <c:pt idx="2">
                  <c:v>Nigeria</c:v>
                </c:pt>
                <c:pt idx="3">
                  <c:v>Mozambique</c:v>
                </c:pt>
                <c:pt idx="4">
                  <c:v>Uganda</c:v>
                </c:pt>
                <c:pt idx="5">
                  <c:v>Zambia</c:v>
                </c:pt>
                <c:pt idx="6">
                  <c:v>Senegal</c:v>
                </c:pt>
                <c:pt idx="7">
                  <c:v>Kenya</c:v>
                </c:pt>
              </c:strCache>
            </c:strRef>
          </c:cat>
          <c:val>
            <c:numRef>
              <c:f>PositionValence!$Q$22:$Q$29</c:f>
              <c:numCache>
                <c:formatCode>0%</c:formatCode>
                <c:ptCount val="8"/>
                <c:pt idx="0">
                  <c:v>0.421875</c:v>
                </c:pt>
                <c:pt idx="1">
                  <c:v>0.323188405797101</c:v>
                </c:pt>
                <c:pt idx="2">
                  <c:v>0.0511363636363636</c:v>
                </c:pt>
                <c:pt idx="3">
                  <c:v>0.36125</c:v>
                </c:pt>
                <c:pt idx="4">
                  <c:v>0.29</c:v>
                </c:pt>
                <c:pt idx="5">
                  <c:v>0.428148148148148</c:v>
                </c:pt>
                <c:pt idx="6">
                  <c:v>0.283658008658009</c:v>
                </c:pt>
                <c:pt idx="7" formatCode="General">
                  <c:v>0.558823529411765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32918848"/>
        <c:axId val="-2032910992"/>
      </c:barChart>
      <c:catAx>
        <c:axId val="-20329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910992"/>
        <c:crosses val="autoZero"/>
        <c:auto val="1"/>
        <c:lblAlgn val="ctr"/>
        <c:lblOffset val="100"/>
        <c:noMultiLvlLbl val="0"/>
      </c:catAx>
      <c:valAx>
        <c:axId val="-20329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91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</a:t>
            </a:r>
            <a:r>
              <a:rPr lang="en-US" baseline="0"/>
              <a:t> of Issue Statements by Political Actor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'Subject Areas'!$K$41</c:f>
              <c:strCache>
                <c:ptCount val="1"/>
                <c:pt idx="0">
                  <c:v>Incumbent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'Subject Areas'!$L$40:$Q$40</c:f>
              <c:strCache>
                <c:ptCount val="6"/>
                <c:pt idx="0">
                  <c:v>Democracy</c:v>
                </c:pt>
                <c:pt idx="1">
                  <c:v>Development</c:v>
                </c:pt>
                <c:pt idx="2">
                  <c:v>Resource Distribution</c:v>
                </c:pt>
                <c:pt idx="3">
                  <c:v>Sovereignty</c:v>
                </c:pt>
                <c:pt idx="4">
                  <c:v>Domestic Security</c:v>
                </c:pt>
                <c:pt idx="5">
                  <c:v>Citizenship</c:v>
                </c:pt>
              </c:strCache>
            </c:strRef>
          </c:cat>
          <c:val>
            <c:numRef>
              <c:f>'Subject Areas'!$L$41:$Q$41</c:f>
              <c:numCache>
                <c:formatCode>0%</c:formatCode>
                <c:ptCount val="6"/>
                <c:pt idx="0">
                  <c:v>0.258503401360544</c:v>
                </c:pt>
                <c:pt idx="1">
                  <c:v>0.477891156462585</c:v>
                </c:pt>
                <c:pt idx="2">
                  <c:v>0.0595238095238095</c:v>
                </c:pt>
                <c:pt idx="3">
                  <c:v>0.0510204081632653</c:v>
                </c:pt>
                <c:pt idx="4">
                  <c:v>0.105442176870748</c:v>
                </c:pt>
                <c:pt idx="5">
                  <c:v>0.0476190476190476</c:v>
                </c:pt>
              </c:numCache>
            </c:numRef>
          </c:val>
        </c:ser>
        <c:ser>
          <c:idx val="1"/>
          <c:order val="1"/>
          <c:tx>
            <c:strRef>
              <c:f>'Subject Areas'!$K$42</c:f>
              <c:strCache>
                <c:ptCount val="1"/>
                <c:pt idx="0">
                  <c:v>Opposition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'Subject Areas'!$L$40:$Q$40</c:f>
              <c:strCache>
                <c:ptCount val="6"/>
                <c:pt idx="0">
                  <c:v>Democracy</c:v>
                </c:pt>
                <c:pt idx="1">
                  <c:v>Development</c:v>
                </c:pt>
                <c:pt idx="2">
                  <c:v>Resource Distribution</c:v>
                </c:pt>
                <c:pt idx="3">
                  <c:v>Sovereignty</c:v>
                </c:pt>
                <c:pt idx="4">
                  <c:v>Domestic Security</c:v>
                </c:pt>
                <c:pt idx="5">
                  <c:v>Citizenship</c:v>
                </c:pt>
              </c:strCache>
            </c:strRef>
          </c:cat>
          <c:val>
            <c:numRef>
              <c:f>'Subject Areas'!$L$42:$Q$42</c:f>
              <c:numCache>
                <c:formatCode>0%</c:formatCode>
                <c:ptCount val="6"/>
                <c:pt idx="0">
                  <c:v>0.356228172293364</c:v>
                </c:pt>
                <c:pt idx="1">
                  <c:v>0.39580908032596</c:v>
                </c:pt>
                <c:pt idx="2">
                  <c:v>0.0640279394644936</c:v>
                </c:pt>
                <c:pt idx="3">
                  <c:v>0.030267753201397</c:v>
                </c:pt>
                <c:pt idx="4">
                  <c:v>0.117578579743888</c:v>
                </c:pt>
                <c:pt idx="5">
                  <c:v>0.0360884749708964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32918480"/>
        <c:axId val="-2071340464"/>
      </c:barChart>
      <c:catAx>
        <c:axId val="-203291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1340464"/>
        <c:crosses val="autoZero"/>
        <c:auto val="1"/>
        <c:lblAlgn val="ctr"/>
        <c:lblOffset val="100"/>
        <c:noMultiLvlLbl val="0"/>
      </c:catAx>
      <c:valAx>
        <c:axId val="-207134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91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'Subject Areas'!$K$20:$P$20</c:f>
              <c:strCache>
                <c:ptCount val="6"/>
                <c:pt idx="0">
                  <c:v>Democracy</c:v>
                </c:pt>
                <c:pt idx="1">
                  <c:v>Development</c:v>
                </c:pt>
                <c:pt idx="2">
                  <c:v>Distribution of Natural Resources</c:v>
                </c:pt>
                <c:pt idx="3">
                  <c:v>Sovereignty</c:v>
                </c:pt>
                <c:pt idx="4">
                  <c:v>Domestic Security</c:v>
                </c:pt>
                <c:pt idx="5">
                  <c:v>Citizenship</c:v>
                </c:pt>
              </c:strCache>
            </c:strRef>
          </c:cat>
          <c:val>
            <c:numRef>
              <c:f>'Subject Areas'!$K$21:$P$21</c:f>
              <c:numCache>
                <c:formatCode>General</c:formatCode>
                <c:ptCount val="6"/>
                <c:pt idx="0">
                  <c:v>0.312841530054645</c:v>
                </c:pt>
                <c:pt idx="1">
                  <c:v>0.424180327868852</c:v>
                </c:pt>
                <c:pt idx="2">
                  <c:v>0.0614754098360656</c:v>
                </c:pt>
                <c:pt idx="3">
                  <c:v>0.0382513661202186</c:v>
                </c:pt>
                <c:pt idx="4">
                  <c:v>0.111338797814208</c:v>
                </c:pt>
                <c:pt idx="5">
                  <c:v>0.0519125683060109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'Subject Areas'!$M$178</c:f>
              <c:strCache>
                <c:ptCount val="1"/>
                <c:pt idx="0">
                  <c:v>Democracy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'Subject Areas'!$L$179:$L$201</c:f>
              <c:strCache>
                <c:ptCount val="22"/>
                <c:pt idx="0">
                  <c:v>Benin</c:v>
                </c:pt>
                <c:pt idx="3">
                  <c:v>Ghana</c:v>
                </c:pt>
                <c:pt idx="6">
                  <c:v>Nigeria</c:v>
                </c:pt>
                <c:pt idx="9">
                  <c:v>Mozambique</c:v>
                </c:pt>
                <c:pt idx="12">
                  <c:v>Uganda</c:v>
                </c:pt>
                <c:pt idx="15">
                  <c:v>Kenya</c:v>
                </c:pt>
                <c:pt idx="18">
                  <c:v>Zambia</c:v>
                </c:pt>
                <c:pt idx="21">
                  <c:v>Senegal</c:v>
                </c:pt>
              </c:strCache>
            </c:strRef>
          </c:cat>
          <c:val>
            <c:numRef>
              <c:f>'Subject Areas'!$M$179:$M$201</c:f>
              <c:numCache>
                <c:formatCode>General</c:formatCode>
                <c:ptCount val="23"/>
                <c:pt idx="0">
                  <c:v>0.454545454545455</c:v>
                </c:pt>
                <c:pt idx="1">
                  <c:v>0.8125</c:v>
                </c:pt>
                <c:pt idx="3">
                  <c:v>0.104651162790698</c:v>
                </c:pt>
                <c:pt idx="4">
                  <c:v>0.234042553191489</c:v>
                </c:pt>
                <c:pt idx="6">
                  <c:v>0.333333333333333</c:v>
                </c:pt>
                <c:pt idx="7">
                  <c:v>0.648648648648649</c:v>
                </c:pt>
                <c:pt idx="9">
                  <c:v>0.130434782608696</c:v>
                </c:pt>
                <c:pt idx="10">
                  <c:v>0.316239316239316</c:v>
                </c:pt>
                <c:pt idx="12">
                  <c:v>0.282051282051282</c:v>
                </c:pt>
                <c:pt idx="13">
                  <c:v>0.328767123287671</c:v>
                </c:pt>
                <c:pt idx="15">
                  <c:v>0.24390243902439</c:v>
                </c:pt>
                <c:pt idx="16">
                  <c:v>0.182692307692308</c:v>
                </c:pt>
                <c:pt idx="18">
                  <c:v>0.336283185840708</c:v>
                </c:pt>
                <c:pt idx="19">
                  <c:v>0.235294117647059</c:v>
                </c:pt>
                <c:pt idx="21">
                  <c:v>0.329032258064516</c:v>
                </c:pt>
                <c:pt idx="22">
                  <c:v>0.328571428571429</c:v>
                </c:pt>
              </c:numCache>
            </c:numRef>
          </c:val>
        </c:ser>
        <c:ser>
          <c:idx val="1"/>
          <c:order val="1"/>
          <c:tx>
            <c:strRef>
              <c:f>'Subject Areas'!$N$178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'Subject Areas'!$L$179:$L$201</c:f>
              <c:strCache>
                <c:ptCount val="22"/>
                <c:pt idx="0">
                  <c:v>Benin</c:v>
                </c:pt>
                <c:pt idx="3">
                  <c:v>Ghana</c:v>
                </c:pt>
                <c:pt idx="6">
                  <c:v>Nigeria</c:v>
                </c:pt>
                <c:pt idx="9">
                  <c:v>Mozambique</c:v>
                </c:pt>
                <c:pt idx="12">
                  <c:v>Uganda</c:v>
                </c:pt>
                <c:pt idx="15">
                  <c:v>Kenya</c:v>
                </c:pt>
                <c:pt idx="18">
                  <c:v>Zambia</c:v>
                </c:pt>
                <c:pt idx="21">
                  <c:v>Senegal</c:v>
                </c:pt>
              </c:strCache>
            </c:strRef>
          </c:cat>
          <c:val>
            <c:numRef>
              <c:f>'Subject Areas'!$N$179:$N$201</c:f>
              <c:numCache>
                <c:formatCode>General</c:formatCode>
                <c:ptCount val="23"/>
                <c:pt idx="0">
                  <c:v>0.371900826446281</c:v>
                </c:pt>
                <c:pt idx="1">
                  <c:v>0.0625</c:v>
                </c:pt>
                <c:pt idx="3">
                  <c:v>0.77906976744186</c:v>
                </c:pt>
                <c:pt idx="4">
                  <c:v>0.446808510638298</c:v>
                </c:pt>
                <c:pt idx="6">
                  <c:v>0.333333333333333</c:v>
                </c:pt>
                <c:pt idx="7">
                  <c:v>0.243243243243243</c:v>
                </c:pt>
                <c:pt idx="9">
                  <c:v>0.5</c:v>
                </c:pt>
                <c:pt idx="10">
                  <c:v>0.487179487179487</c:v>
                </c:pt>
                <c:pt idx="12">
                  <c:v>0.461538461538462</c:v>
                </c:pt>
                <c:pt idx="13">
                  <c:v>0.452054794520548</c:v>
                </c:pt>
                <c:pt idx="15">
                  <c:v>0.292682926829268</c:v>
                </c:pt>
                <c:pt idx="16">
                  <c:v>0.384615384615385</c:v>
                </c:pt>
                <c:pt idx="18">
                  <c:v>0.433628318584071</c:v>
                </c:pt>
                <c:pt idx="19">
                  <c:v>0.470588235294118</c:v>
                </c:pt>
                <c:pt idx="21">
                  <c:v>0.358064516129032</c:v>
                </c:pt>
                <c:pt idx="2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'Subject Areas'!$O$178</c:f>
              <c:strCache>
                <c:ptCount val="1"/>
                <c:pt idx="0">
                  <c:v>Resource Distribution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'Subject Areas'!$L$179:$L$201</c:f>
              <c:strCache>
                <c:ptCount val="22"/>
                <c:pt idx="0">
                  <c:v>Benin</c:v>
                </c:pt>
                <c:pt idx="3">
                  <c:v>Ghana</c:v>
                </c:pt>
                <c:pt idx="6">
                  <c:v>Nigeria</c:v>
                </c:pt>
                <c:pt idx="9">
                  <c:v>Mozambique</c:v>
                </c:pt>
                <c:pt idx="12">
                  <c:v>Uganda</c:v>
                </c:pt>
                <c:pt idx="15">
                  <c:v>Kenya</c:v>
                </c:pt>
                <c:pt idx="18">
                  <c:v>Zambia</c:v>
                </c:pt>
                <c:pt idx="21">
                  <c:v>Senegal</c:v>
                </c:pt>
              </c:strCache>
            </c:strRef>
          </c:cat>
          <c:val>
            <c:numRef>
              <c:f>'Subject Areas'!$O$179:$O$201</c:f>
              <c:numCache>
                <c:formatCode>General</c:formatCode>
                <c:ptCount val="23"/>
                <c:pt idx="0">
                  <c:v>0.0413223140495868</c:v>
                </c:pt>
                <c:pt idx="1">
                  <c:v>0.0625</c:v>
                </c:pt>
                <c:pt idx="3">
                  <c:v>0.0348837209302326</c:v>
                </c:pt>
                <c:pt idx="4">
                  <c:v>0.127659574468085</c:v>
                </c:pt>
                <c:pt idx="6">
                  <c:v>0.0</c:v>
                </c:pt>
                <c:pt idx="7">
                  <c:v>0.054054054054054</c:v>
                </c:pt>
                <c:pt idx="9">
                  <c:v>0.0652173913043478</c:v>
                </c:pt>
                <c:pt idx="10">
                  <c:v>0.0512820512820513</c:v>
                </c:pt>
                <c:pt idx="12">
                  <c:v>0.102564102564103</c:v>
                </c:pt>
                <c:pt idx="13">
                  <c:v>0.0410958904109589</c:v>
                </c:pt>
                <c:pt idx="15">
                  <c:v>0.0731707317073171</c:v>
                </c:pt>
                <c:pt idx="16">
                  <c:v>0.201923076923077</c:v>
                </c:pt>
                <c:pt idx="18">
                  <c:v>0.0</c:v>
                </c:pt>
                <c:pt idx="19">
                  <c:v>0.196078431372549</c:v>
                </c:pt>
                <c:pt idx="21">
                  <c:v>0.0612903225806451</c:v>
                </c:pt>
                <c:pt idx="22">
                  <c:v>0.0285714285714286</c:v>
                </c:pt>
              </c:numCache>
            </c:numRef>
          </c:val>
        </c:ser>
        <c:ser>
          <c:idx val="3"/>
          <c:order val="3"/>
          <c:tx>
            <c:strRef>
              <c:f>'Subject Areas'!$P$178</c:f>
              <c:strCache>
                <c:ptCount val="1"/>
                <c:pt idx="0">
                  <c:v>Sovereignty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'Subject Areas'!$L$179:$L$201</c:f>
              <c:strCache>
                <c:ptCount val="22"/>
                <c:pt idx="0">
                  <c:v>Benin</c:v>
                </c:pt>
                <c:pt idx="3">
                  <c:v>Ghana</c:v>
                </c:pt>
                <c:pt idx="6">
                  <c:v>Nigeria</c:v>
                </c:pt>
                <c:pt idx="9">
                  <c:v>Mozambique</c:v>
                </c:pt>
                <c:pt idx="12">
                  <c:v>Uganda</c:v>
                </c:pt>
                <c:pt idx="15">
                  <c:v>Kenya</c:v>
                </c:pt>
                <c:pt idx="18">
                  <c:v>Zambia</c:v>
                </c:pt>
                <c:pt idx="21">
                  <c:v>Senegal</c:v>
                </c:pt>
              </c:strCache>
            </c:strRef>
          </c:cat>
          <c:val>
            <c:numRef>
              <c:f>'Subject Areas'!$P$179:$P$201</c:f>
              <c:numCache>
                <c:formatCode>General</c:formatCode>
                <c:ptCount val="23"/>
                <c:pt idx="0">
                  <c:v>0.0165289256198347</c:v>
                </c:pt>
                <c:pt idx="1">
                  <c:v>0.0</c:v>
                </c:pt>
                <c:pt idx="3">
                  <c:v>0.0116279069767442</c:v>
                </c:pt>
                <c:pt idx="4">
                  <c:v>0.0638297872340425</c:v>
                </c:pt>
                <c:pt idx="6">
                  <c:v>0.0</c:v>
                </c:pt>
                <c:pt idx="7">
                  <c:v>0.0</c:v>
                </c:pt>
                <c:pt idx="9">
                  <c:v>0.0</c:v>
                </c:pt>
                <c:pt idx="10">
                  <c:v>0.0854700854700855</c:v>
                </c:pt>
                <c:pt idx="12">
                  <c:v>0.0256410256410256</c:v>
                </c:pt>
                <c:pt idx="13">
                  <c:v>0.0136986301369863</c:v>
                </c:pt>
                <c:pt idx="15">
                  <c:v>0.048780487804878</c:v>
                </c:pt>
                <c:pt idx="16">
                  <c:v>0.00961538461538461</c:v>
                </c:pt>
                <c:pt idx="18">
                  <c:v>0.0353982300884956</c:v>
                </c:pt>
                <c:pt idx="19">
                  <c:v>0.0980392156862745</c:v>
                </c:pt>
                <c:pt idx="21">
                  <c:v>0.064516129032258</c:v>
                </c:pt>
                <c:pt idx="22">
                  <c:v>0.0428571428571428</c:v>
                </c:pt>
              </c:numCache>
            </c:numRef>
          </c:val>
        </c:ser>
        <c:ser>
          <c:idx val="4"/>
          <c:order val="4"/>
          <c:tx>
            <c:strRef>
              <c:f>'Subject Areas'!$Q$178</c:f>
              <c:strCache>
                <c:ptCount val="1"/>
                <c:pt idx="0">
                  <c:v>Domestic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'Subject Areas'!$L$179:$L$201</c:f>
              <c:strCache>
                <c:ptCount val="22"/>
                <c:pt idx="0">
                  <c:v>Benin</c:v>
                </c:pt>
                <c:pt idx="3">
                  <c:v>Ghana</c:v>
                </c:pt>
                <c:pt idx="6">
                  <c:v>Nigeria</c:v>
                </c:pt>
                <c:pt idx="9">
                  <c:v>Mozambique</c:v>
                </c:pt>
                <c:pt idx="12">
                  <c:v>Uganda</c:v>
                </c:pt>
                <c:pt idx="15">
                  <c:v>Kenya</c:v>
                </c:pt>
                <c:pt idx="18">
                  <c:v>Zambia</c:v>
                </c:pt>
                <c:pt idx="21">
                  <c:v>Senegal</c:v>
                </c:pt>
              </c:strCache>
            </c:strRef>
          </c:cat>
          <c:val>
            <c:numRef>
              <c:f>'Subject Areas'!$Q$179:$Q$201</c:f>
              <c:numCache>
                <c:formatCode>General</c:formatCode>
                <c:ptCount val="23"/>
                <c:pt idx="0">
                  <c:v>0.0495867768595041</c:v>
                </c:pt>
                <c:pt idx="1">
                  <c:v>0.0625</c:v>
                </c:pt>
                <c:pt idx="3">
                  <c:v>0.0348837209302326</c:v>
                </c:pt>
                <c:pt idx="4">
                  <c:v>0.127659574468085</c:v>
                </c:pt>
                <c:pt idx="6">
                  <c:v>0.219512195121951</c:v>
                </c:pt>
                <c:pt idx="7">
                  <c:v>0.054054054054054</c:v>
                </c:pt>
                <c:pt idx="9">
                  <c:v>0.282608695652174</c:v>
                </c:pt>
                <c:pt idx="10">
                  <c:v>0.0341880341880342</c:v>
                </c:pt>
                <c:pt idx="12">
                  <c:v>0.102564102564103</c:v>
                </c:pt>
                <c:pt idx="13">
                  <c:v>0.10958904109589</c:v>
                </c:pt>
                <c:pt idx="15">
                  <c:v>0.341463414634146</c:v>
                </c:pt>
                <c:pt idx="16">
                  <c:v>0.0961538461538461</c:v>
                </c:pt>
                <c:pt idx="18">
                  <c:v>0.115044247787611</c:v>
                </c:pt>
                <c:pt idx="19">
                  <c:v>0.0</c:v>
                </c:pt>
                <c:pt idx="21">
                  <c:v>0.138709677419355</c:v>
                </c:pt>
                <c:pt idx="22">
                  <c:v>0.0642857142857143</c:v>
                </c:pt>
              </c:numCache>
            </c:numRef>
          </c:val>
        </c:ser>
        <c:ser>
          <c:idx val="5"/>
          <c:order val="5"/>
          <c:tx>
            <c:strRef>
              <c:f>'Subject Areas'!$R$178</c:f>
              <c:strCache>
                <c:ptCount val="1"/>
                <c:pt idx="0">
                  <c:v>Citizenship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'Subject Areas'!$L$179:$L$201</c:f>
              <c:strCache>
                <c:ptCount val="22"/>
                <c:pt idx="0">
                  <c:v>Benin</c:v>
                </c:pt>
                <c:pt idx="3">
                  <c:v>Ghana</c:v>
                </c:pt>
                <c:pt idx="6">
                  <c:v>Nigeria</c:v>
                </c:pt>
                <c:pt idx="9">
                  <c:v>Mozambique</c:v>
                </c:pt>
                <c:pt idx="12">
                  <c:v>Uganda</c:v>
                </c:pt>
                <c:pt idx="15">
                  <c:v>Kenya</c:v>
                </c:pt>
                <c:pt idx="18">
                  <c:v>Zambia</c:v>
                </c:pt>
                <c:pt idx="21">
                  <c:v>Senegal</c:v>
                </c:pt>
              </c:strCache>
            </c:strRef>
          </c:cat>
          <c:val>
            <c:numRef>
              <c:f>'Subject Areas'!$R$179:$R$201</c:f>
              <c:numCache>
                <c:formatCode>General</c:formatCode>
                <c:ptCount val="23"/>
                <c:pt idx="0">
                  <c:v>0.0661157024793388</c:v>
                </c:pt>
                <c:pt idx="1">
                  <c:v>0.0</c:v>
                </c:pt>
                <c:pt idx="3">
                  <c:v>0.0348837209302326</c:v>
                </c:pt>
                <c:pt idx="4">
                  <c:v>0.0</c:v>
                </c:pt>
                <c:pt idx="6">
                  <c:v>0.113821138211382</c:v>
                </c:pt>
                <c:pt idx="7">
                  <c:v>0.0</c:v>
                </c:pt>
                <c:pt idx="9">
                  <c:v>0.0217391304347826</c:v>
                </c:pt>
                <c:pt idx="10">
                  <c:v>0.0256410256410256</c:v>
                </c:pt>
                <c:pt idx="12">
                  <c:v>0.0256410256410256</c:v>
                </c:pt>
                <c:pt idx="13">
                  <c:v>0.0547945205479452</c:v>
                </c:pt>
                <c:pt idx="15">
                  <c:v>0.0</c:v>
                </c:pt>
                <c:pt idx="16">
                  <c:v>0.125</c:v>
                </c:pt>
                <c:pt idx="18">
                  <c:v>0.079646017699115</c:v>
                </c:pt>
                <c:pt idx="19">
                  <c:v>0.0</c:v>
                </c:pt>
                <c:pt idx="21">
                  <c:v>0.0483870967741935</c:v>
                </c:pt>
                <c:pt idx="22">
                  <c:v>0.0357142857142857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3743616"/>
        <c:axId val="-2071938656"/>
      </c:barChart>
      <c:catAx>
        <c:axId val="-20637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1938656"/>
        <c:crosses val="autoZero"/>
        <c:auto val="1"/>
        <c:lblAlgn val="ctr"/>
        <c:lblOffset val="100"/>
        <c:noMultiLvlLbl val="0"/>
      </c:catAx>
      <c:valAx>
        <c:axId val="-2071938656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374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844656605424322"/>
          <c:y val="0.774304461942257"/>
          <c:w val="0.822735345581802"/>
          <c:h val="0.225695538057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0</xdr:row>
      <xdr:rowOff>63500</xdr:rowOff>
    </xdr:from>
    <xdr:to>
      <xdr:col>18</xdr:col>
      <xdr:colOff>698500</xdr:colOff>
      <xdr:row>13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41</xdr:row>
      <xdr:rowOff>12700</xdr:rowOff>
    </xdr:from>
    <xdr:to>
      <xdr:col>11</xdr:col>
      <xdr:colOff>615950</xdr:colOff>
      <xdr:row>54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717550</xdr:colOff>
      <xdr:row>24</xdr:row>
      <xdr:rowOff>158750</xdr:rowOff>
    </xdr:from>
    <xdr:to>
      <xdr:col>12</xdr:col>
      <xdr:colOff>336550</xdr:colOff>
      <xdr:row>38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806450</xdr:colOff>
      <xdr:row>45</xdr:row>
      <xdr:rowOff>82550</xdr:rowOff>
    </xdr:from>
    <xdr:to>
      <xdr:col>16</xdr:col>
      <xdr:colOff>425450</xdr:colOff>
      <xdr:row>58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273050</xdr:colOff>
      <xdr:row>0</xdr:row>
      <xdr:rowOff>133350</xdr:rowOff>
    </xdr:from>
    <xdr:to>
      <xdr:col>17</xdr:col>
      <xdr:colOff>717550</xdr:colOff>
      <xdr:row>14</xdr:row>
      <xdr:rowOff>31750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180</xdr:row>
      <xdr:rowOff>38100</xdr:rowOff>
    </xdr:from>
    <xdr:to>
      <xdr:col>9</xdr:col>
      <xdr:colOff>774700</xdr:colOff>
      <xdr:row>193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7"/>
  <sheetViews>
    <sheetView topLeftCell="D1" workbookViewId="0">
      <selection activeCell="N11" sqref="N11"/>
    </sheetView>
  </sheetViews>
  <sheetFormatPr baseColWidth="10" defaultRowHeight="16" x14ac:dyDescent="0.2"/>
  <sheetData>
    <row r="2" spans="2:11" x14ac:dyDescent="0.2">
      <c r="B2" t="s">
        <v>0</v>
      </c>
      <c r="C2" t="s">
        <v>56</v>
      </c>
      <c r="D2" t="s">
        <v>2</v>
      </c>
      <c r="E2" t="s">
        <v>3</v>
      </c>
      <c r="F2" t="s">
        <v>4</v>
      </c>
      <c r="G2" t="s">
        <v>3</v>
      </c>
      <c r="H2" t="s">
        <v>5</v>
      </c>
      <c r="I2" t="s">
        <v>6</v>
      </c>
      <c r="J2" t="s">
        <v>7</v>
      </c>
      <c r="K2" t="s">
        <v>9</v>
      </c>
    </row>
    <row r="3" spans="2:11" x14ac:dyDescent="0.2">
      <c r="B3" s="1" t="s">
        <v>1</v>
      </c>
      <c r="C3">
        <f>30+64+20</f>
        <v>114</v>
      </c>
      <c r="D3">
        <v>0.73333333333333328</v>
      </c>
      <c r="E3">
        <v>0.65625</v>
      </c>
      <c r="F3">
        <f>8/30</f>
        <v>0.26666666666666666</v>
      </c>
      <c r="G3">
        <v>0.34375</v>
      </c>
      <c r="H3">
        <v>0.68085106382978722</v>
      </c>
      <c r="I3">
        <v>0.31914893617021278</v>
      </c>
      <c r="J3">
        <v>0.6</v>
      </c>
      <c r="K3">
        <v>0.4</v>
      </c>
    </row>
    <row r="4" spans="2:11" x14ac:dyDescent="0.2">
      <c r="B4" s="1" t="s">
        <v>8</v>
      </c>
      <c r="C4">
        <f>41+14+52+17+22</f>
        <v>146</v>
      </c>
      <c r="D4">
        <v>0.74545454545454548</v>
      </c>
      <c r="E4">
        <v>0.75362318840579712</v>
      </c>
      <c r="F4">
        <v>0.25454545454545452</v>
      </c>
      <c r="G4">
        <v>0.24637681159420291</v>
      </c>
      <c r="H4">
        <v>0.75</v>
      </c>
      <c r="I4">
        <v>0.25</v>
      </c>
      <c r="J4" s="2">
        <v>0.54545454545454541</v>
      </c>
      <c r="K4" s="2">
        <v>0.45454545454545453</v>
      </c>
    </row>
    <row r="5" spans="2:11" x14ac:dyDescent="0.2">
      <c r="B5" s="1" t="s">
        <v>10</v>
      </c>
      <c r="C5">
        <f>30+48+8</f>
        <v>86</v>
      </c>
      <c r="D5">
        <v>0.96666666666666667</v>
      </c>
      <c r="E5">
        <v>0.95833333333333337</v>
      </c>
      <c r="F5">
        <v>3.3333333333333333E-2</v>
      </c>
      <c r="G5">
        <v>4.1666666666666664E-2</v>
      </c>
      <c r="H5">
        <v>0.96153846153846156</v>
      </c>
      <c r="I5">
        <v>3.8461538461538464E-2</v>
      </c>
      <c r="J5">
        <v>0.75</v>
      </c>
      <c r="K5">
        <v>0.25</v>
      </c>
    </row>
    <row r="6" spans="2:11" x14ac:dyDescent="0.2">
      <c r="B6" s="1" t="s">
        <v>11</v>
      </c>
      <c r="C6">
        <f>29+16</f>
        <v>45</v>
      </c>
      <c r="D6">
        <v>0.9642857142857143</v>
      </c>
      <c r="E6">
        <v>0.6875</v>
      </c>
      <c r="F6">
        <v>7.1428571428571425E-2</v>
      </c>
      <c r="G6">
        <v>0.3125</v>
      </c>
      <c r="H6">
        <v>0.73333333333333328</v>
      </c>
      <c r="I6">
        <v>0.13333333333333333</v>
      </c>
      <c r="J6" t="s">
        <v>12</v>
      </c>
      <c r="K6" t="s">
        <v>12</v>
      </c>
    </row>
    <row r="7" spans="2:11" x14ac:dyDescent="0.2">
      <c r="B7" s="1" t="s">
        <v>13</v>
      </c>
      <c r="C7">
        <f>2+24+9</f>
        <v>35</v>
      </c>
      <c r="D7">
        <v>0.55555555555555558</v>
      </c>
      <c r="E7">
        <v>0.75</v>
      </c>
      <c r="F7">
        <v>0.44444444444444442</v>
      </c>
      <c r="G7">
        <v>0.25</v>
      </c>
      <c r="H7">
        <v>0.8214285714285714</v>
      </c>
      <c r="I7">
        <v>0.35714285714285715</v>
      </c>
      <c r="J7">
        <v>1</v>
      </c>
      <c r="K7">
        <v>0</v>
      </c>
    </row>
    <row r="8" spans="2:11" x14ac:dyDescent="0.2">
      <c r="B8" s="1" t="s">
        <v>15</v>
      </c>
      <c r="C8">
        <f>29+2</f>
        <v>31</v>
      </c>
      <c r="D8" t="s">
        <v>12</v>
      </c>
      <c r="E8">
        <v>0.7931034482758621</v>
      </c>
      <c r="F8" t="s">
        <v>12</v>
      </c>
      <c r="G8">
        <v>0.20689655172413793</v>
      </c>
      <c r="H8">
        <v>0.88461538461538458</v>
      </c>
      <c r="I8">
        <v>0.23076923076923078</v>
      </c>
      <c r="J8">
        <v>0</v>
      </c>
      <c r="K8">
        <v>1</v>
      </c>
    </row>
    <row r="9" spans="2:11" x14ac:dyDescent="0.2">
      <c r="B9" s="1" t="s">
        <v>18</v>
      </c>
      <c r="C9">
        <f>47+17+27+26</f>
        <v>117</v>
      </c>
      <c r="D9">
        <v>0.75</v>
      </c>
      <c r="E9">
        <v>0.70370370370370372</v>
      </c>
      <c r="F9">
        <v>0.25</v>
      </c>
      <c r="G9" s="3">
        <v>0.29629629629629628</v>
      </c>
      <c r="H9" s="3">
        <v>0.73626373626373631</v>
      </c>
      <c r="I9" s="3">
        <v>0.26373626373626374</v>
      </c>
      <c r="J9" s="3">
        <v>0.57692307692307687</v>
      </c>
      <c r="K9" s="3">
        <v>0.42307692307692307</v>
      </c>
    </row>
    <row r="10" spans="2:11" x14ac:dyDescent="0.2">
      <c r="B10" s="1" t="s">
        <v>55</v>
      </c>
      <c r="C10">
        <f>43+25+62+48+40</f>
        <v>218</v>
      </c>
      <c r="D10">
        <v>0.63235294117647056</v>
      </c>
      <c r="E10">
        <v>0.5636363636363636</v>
      </c>
      <c r="F10">
        <v>0.36764705882352944</v>
      </c>
      <c r="G10">
        <v>0.43636363636363634</v>
      </c>
      <c r="H10" s="3">
        <v>0.5898876404494382</v>
      </c>
      <c r="I10" s="3">
        <v>0.4101123595505618</v>
      </c>
      <c r="J10" s="3">
        <v>0.42499999999999999</v>
      </c>
      <c r="K10" s="3">
        <v>0.57499999999999996</v>
      </c>
    </row>
    <row r="11" spans="2:11" x14ac:dyDescent="0.2">
      <c r="B11" s="1"/>
    </row>
    <row r="12" spans="2:11" x14ac:dyDescent="0.2">
      <c r="B12" s="1" t="s">
        <v>17</v>
      </c>
      <c r="C12">
        <f>SUM(C3:C10)</f>
        <v>792</v>
      </c>
    </row>
    <row r="13" spans="2:11" x14ac:dyDescent="0.2">
      <c r="B13" s="1" t="s">
        <v>58</v>
      </c>
      <c r="C13" s="9">
        <f>20+22+8+16+9+2+26+40</f>
        <v>143</v>
      </c>
    </row>
    <row r="14" spans="2:11" x14ac:dyDescent="0.2">
      <c r="B14" s="1" t="s">
        <v>59</v>
      </c>
      <c r="C14">
        <f>C12-C13</f>
        <v>649</v>
      </c>
    </row>
    <row r="15" spans="2:11" x14ac:dyDescent="0.2">
      <c r="B15" s="1"/>
    </row>
    <row r="16" spans="2:11" x14ac:dyDescent="0.2">
      <c r="B16" s="1"/>
      <c r="C16" t="s">
        <v>56</v>
      </c>
      <c r="D16" t="s">
        <v>2</v>
      </c>
      <c r="E16" t="s">
        <v>3</v>
      </c>
      <c r="F16" t="s">
        <v>4</v>
      </c>
      <c r="G16" t="s">
        <v>3</v>
      </c>
      <c r="H16" t="s">
        <v>5</v>
      </c>
      <c r="I16" t="s">
        <v>6</v>
      </c>
      <c r="J16" t="s">
        <v>7</v>
      </c>
      <c r="K16" t="s">
        <v>9</v>
      </c>
    </row>
    <row r="17" spans="2:21" x14ac:dyDescent="0.2">
      <c r="B17" s="1" t="s">
        <v>1</v>
      </c>
      <c r="D17">
        <v>0.5</v>
      </c>
      <c r="E17">
        <v>0.5</v>
      </c>
      <c r="F17">
        <v>0.5</v>
      </c>
      <c r="G17">
        <v>0.5</v>
      </c>
      <c r="H17">
        <v>0.5</v>
      </c>
      <c r="I17">
        <v>0.5</v>
      </c>
      <c r="J17">
        <v>0.4</v>
      </c>
      <c r="K17">
        <v>0.6</v>
      </c>
    </row>
    <row r="18" spans="2:21" x14ac:dyDescent="0.2">
      <c r="B18" s="1" t="s">
        <v>8</v>
      </c>
      <c r="D18">
        <v>0.6</v>
      </c>
      <c r="E18">
        <v>0.6</v>
      </c>
      <c r="F18">
        <v>0.4</v>
      </c>
      <c r="G18">
        <v>0.4</v>
      </c>
      <c r="H18">
        <v>0.6</v>
      </c>
      <c r="I18">
        <v>0.4</v>
      </c>
      <c r="J18">
        <v>0.7</v>
      </c>
      <c r="K18">
        <v>0.3</v>
      </c>
    </row>
    <row r="19" spans="2:21" x14ac:dyDescent="0.2">
      <c r="B19" s="1" t="s">
        <v>10</v>
      </c>
      <c r="D19">
        <v>0.92307692307692313</v>
      </c>
      <c r="E19">
        <v>0.93939393939393945</v>
      </c>
      <c r="F19">
        <v>7.6923076923076927E-2</v>
      </c>
      <c r="G19">
        <v>6.0606060606060608E-2</v>
      </c>
      <c r="H19">
        <v>0.93478260869565222</v>
      </c>
      <c r="I19">
        <v>6.5217391304347824E-2</v>
      </c>
      <c r="J19">
        <v>0.55555555555555558</v>
      </c>
      <c r="K19">
        <v>0.44444444444444442</v>
      </c>
    </row>
    <row r="20" spans="2:21" ht="40" customHeight="1" x14ac:dyDescent="0.2">
      <c r="B20" s="1" t="s">
        <v>11</v>
      </c>
      <c r="D20">
        <v>0.77</v>
      </c>
      <c r="E20">
        <v>0.59</v>
      </c>
      <c r="F20">
        <v>0.33</v>
      </c>
      <c r="G20">
        <v>0.41</v>
      </c>
      <c r="H20">
        <v>0.71</v>
      </c>
      <c r="I20">
        <v>0.28999999999999998</v>
      </c>
      <c r="J20">
        <v>0.63</v>
      </c>
      <c r="K20">
        <v>0.37</v>
      </c>
    </row>
    <row r="21" spans="2:21" ht="40" customHeight="1" x14ac:dyDescent="0.2">
      <c r="B21" s="1" t="s">
        <v>13</v>
      </c>
      <c r="D21">
        <v>0.67</v>
      </c>
      <c r="E21">
        <v>0.67</v>
      </c>
      <c r="F21">
        <v>0.33</v>
      </c>
      <c r="G21">
        <v>0.33</v>
      </c>
      <c r="H21">
        <v>0.67</v>
      </c>
      <c r="I21">
        <v>0.33</v>
      </c>
      <c r="J21">
        <v>0.63157894736842102</v>
      </c>
      <c r="K21">
        <v>0.36842105263157893</v>
      </c>
      <c r="P21" t="s">
        <v>19</v>
      </c>
      <c r="Q21" t="s">
        <v>20</v>
      </c>
      <c r="T21" t="s">
        <v>86</v>
      </c>
      <c r="U21" t="s">
        <v>16</v>
      </c>
    </row>
    <row r="22" spans="2:21" x14ac:dyDescent="0.2">
      <c r="B22" s="1" t="s">
        <v>15</v>
      </c>
      <c r="D22">
        <v>0.66666666666666663</v>
      </c>
      <c r="E22">
        <v>0.44117647058823528</v>
      </c>
      <c r="F22">
        <v>0.33333333333333331</v>
      </c>
      <c r="G22">
        <v>0.55882352941176472</v>
      </c>
      <c r="H22">
        <v>0.52727272727272723</v>
      </c>
      <c r="I22">
        <v>0.47272727272727272</v>
      </c>
      <c r="J22">
        <v>0.52380952380952384</v>
      </c>
      <c r="K22">
        <v>0.47619047619047616</v>
      </c>
      <c r="O22" t="s">
        <v>1</v>
      </c>
      <c r="P22" s="8">
        <f>(F17+F3)/2</f>
        <v>0.3833333333333333</v>
      </c>
      <c r="Q22" s="8">
        <f>(G3+G17)/2</f>
        <v>0.421875</v>
      </c>
      <c r="S22" t="s">
        <v>1</v>
      </c>
      <c r="T22" s="8">
        <f>(0.680851063829787+0.5)/2</f>
        <v>0.59042553191489344</v>
      </c>
      <c r="U22" s="8">
        <f>(0.319148936170213+0.5)/2</f>
        <v>0.4095744680851065</v>
      </c>
    </row>
    <row r="23" spans="2:21" x14ac:dyDescent="0.2">
      <c r="B23" s="1" t="s">
        <v>18</v>
      </c>
      <c r="D23">
        <v>0.71</v>
      </c>
      <c r="E23">
        <v>0.44</v>
      </c>
      <c r="F23">
        <v>0.28999999999999998</v>
      </c>
      <c r="G23">
        <v>0.56000000000000005</v>
      </c>
      <c r="H23">
        <v>0.66666666666666663</v>
      </c>
      <c r="I23">
        <v>0.33333333333333331</v>
      </c>
      <c r="J23">
        <v>0.46666666666666667</v>
      </c>
      <c r="K23">
        <v>0.53333333333333333</v>
      </c>
      <c r="O23" t="s">
        <v>8</v>
      </c>
      <c r="P23" s="8">
        <f>(F4+F18)/2</f>
        <v>0.32727272727272727</v>
      </c>
      <c r="Q23" s="8">
        <f>(G4+G18)/2</f>
        <v>0.32318840579710145</v>
      </c>
      <c r="S23" t="s">
        <v>8</v>
      </c>
      <c r="T23" s="8">
        <f>(0.75+0.6)/2</f>
        <v>0.67500000000000004</v>
      </c>
      <c r="U23" s="8">
        <f>(0.25+0.4)/2</f>
        <v>0.32500000000000001</v>
      </c>
    </row>
    <row r="24" spans="2:21" x14ac:dyDescent="0.2">
      <c r="B24" s="1" t="s">
        <v>55</v>
      </c>
      <c r="C24">
        <f>140+29</f>
        <v>169</v>
      </c>
      <c r="D24">
        <v>0.9285714285714286</v>
      </c>
      <c r="E24">
        <v>0.86904761904761907</v>
      </c>
      <c r="F24">
        <v>7.1428571428571425E-2</v>
      </c>
      <c r="G24">
        <v>0.13095238095238096</v>
      </c>
      <c r="H24">
        <v>0.8928571428571429</v>
      </c>
      <c r="I24">
        <v>0.10714285714285714</v>
      </c>
      <c r="J24">
        <v>0.86206896551724133</v>
      </c>
      <c r="K24">
        <v>0.13793103448275901</v>
      </c>
      <c r="O24" t="s">
        <v>10</v>
      </c>
      <c r="P24" s="8">
        <f>(F5+F19)/2</f>
        <v>5.5128205128205127E-2</v>
      </c>
      <c r="Q24" s="8">
        <f>(G5+G19)/2</f>
        <v>5.1136363636363633E-2</v>
      </c>
      <c r="S24" t="s">
        <v>10</v>
      </c>
      <c r="T24" s="8">
        <f>(0.961538461538462+0.9348)/2</f>
        <v>0.94816923076923099</v>
      </c>
      <c r="U24" s="8">
        <f>(0.0384615384615385+0.0652)/2</f>
        <v>5.183076923076925E-2</v>
      </c>
    </row>
    <row r="25" spans="2:21" x14ac:dyDescent="0.2">
      <c r="B25" s="1"/>
      <c r="O25" t="s">
        <v>11</v>
      </c>
      <c r="P25" s="8">
        <f>(F6+F20)/2</f>
        <v>0.20071428571428573</v>
      </c>
      <c r="Q25" s="8">
        <f>(G6+G20)/2</f>
        <v>0.36124999999999996</v>
      </c>
      <c r="S25" t="s">
        <v>11</v>
      </c>
      <c r="T25" s="8">
        <f>(0.733333333333333+H20)/2</f>
        <v>0.72166666666666646</v>
      </c>
      <c r="U25" s="8">
        <f>(0.133333333333333+0.29)/2</f>
        <v>0.2116666666666665</v>
      </c>
    </row>
    <row r="26" spans="2:21" x14ac:dyDescent="0.2">
      <c r="B26" s="1"/>
      <c r="O26" t="s">
        <v>13</v>
      </c>
      <c r="P26" s="8">
        <f>(F7+F21)/2</f>
        <v>0.38722222222222225</v>
      </c>
      <c r="Q26" s="8">
        <f>(G7+G21)/2</f>
        <v>0.29000000000000004</v>
      </c>
      <c r="S26" t="s">
        <v>13</v>
      </c>
      <c r="T26" s="8">
        <f>(0.821428571428571+0.67)/2</f>
        <v>0.74571428571428555</v>
      </c>
      <c r="U26" s="8">
        <f>(0.357142857142857+0.33)/2</f>
        <v>0.34357142857142853</v>
      </c>
    </row>
    <row r="27" spans="2:21" x14ac:dyDescent="0.2">
      <c r="B27" s="1"/>
      <c r="O27" t="s">
        <v>18</v>
      </c>
      <c r="P27" s="8">
        <f>(F9+F23)/2</f>
        <v>0.27</v>
      </c>
      <c r="Q27" s="8">
        <f>(G23+G9)/2</f>
        <v>0.42814814814814817</v>
      </c>
      <c r="S27" t="s">
        <v>15</v>
      </c>
      <c r="T27" s="8">
        <f>(0.884615384615385+H22)/2</f>
        <v>0.70594405594405618</v>
      </c>
      <c r="U27" s="8">
        <v>0.23076923076923078</v>
      </c>
    </row>
    <row r="28" spans="2:21" x14ac:dyDescent="0.2">
      <c r="O28" t="s">
        <v>55</v>
      </c>
      <c r="P28" s="8">
        <f>(F24+F10)/2</f>
        <v>0.21953781512605042</v>
      </c>
      <c r="Q28" s="8">
        <f>(G24+G10)/2</f>
        <v>0.28365800865800866</v>
      </c>
      <c r="S28" t="s">
        <v>85</v>
      </c>
      <c r="T28" s="10">
        <v>0.73626373626373631</v>
      </c>
      <c r="U28" s="10">
        <f>(0.263736263736264+I23)/2</f>
        <v>0.2985347985347987</v>
      </c>
    </row>
    <row r="29" spans="2:21" x14ac:dyDescent="0.2">
      <c r="O29" t="s">
        <v>15</v>
      </c>
      <c r="P29" s="11">
        <v>0.33333333333333331</v>
      </c>
      <c r="Q29">
        <v>0.55882352941176472</v>
      </c>
      <c r="S29" t="s">
        <v>55</v>
      </c>
      <c r="T29" s="10">
        <f>(0.589887640449438+H24)/2</f>
        <v>0.74137239165329039</v>
      </c>
      <c r="U29" s="10">
        <f>(0.410112359550562+I24)/2</f>
        <v>0.25862760834670956</v>
      </c>
    </row>
    <row r="35" spans="2:16" x14ac:dyDescent="0.2">
      <c r="P35" t="s">
        <v>14</v>
      </c>
    </row>
    <row r="39" spans="2:16" x14ac:dyDescent="0.2">
      <c r="C39" t="s">
        <v>57</v>
      </c>
      <c r="D39" t="s">
        <v>31</v>
      </c>
    </row>
    <row r="40" spans="2:16" x14ac:dyDescent="0.2">
      <c r="B40" s="1" t="s">
        <v>1</v>
      </c>
      <c r="C40" s="8">
        <f>(I3+I17)/2</f>
        <v>0.40957446808510639</v>
      </c>
      <c r="D40" s="8">
        <f>(K3+K17)/2</f>
        <v>0.5</v>
      </c>
    </row>
    <row r="41" spans="2:16" x14ac:dyDescent="0.2">
      <c r="B41" s="1" t="s">
        <v>8</v>
      </c>
      <c r="C41" s="8">
        <f>(I4+I18)/2</f>
        <v>0.32500000000000001</v>
      </c>
      <c r="D41" s="8">
        <f>(K4+K18)/2</f>
        <v>0.37727272727272726</v>
      </c>
    </row>
    <row r="42" spans="2:16" x14ac:dyDescent="0.2">
      <c r="B42" s="1" t="s">
        <v>10</v>
      </c>
      <c r="C42" s="8">
        <f>(I5+I19)/2</f>
        <v>5.1839464882943144E-2</v>
      </c>
      <c r="D42" s="8">
        <f>(K5+K19)/2</f>
        <v>0.34722222222222221</v>
      </c>
    </row>
    <row r="43" spans="2:16" x14ac:dyDescent="0.2">
      <c r="B43" s="1" t="s">
        <v>13</v>
      </c>
      <c r="C43" s="8">
        <f>(I7+I21)/2</f>
        <v>0.34357142857142858</v>
      </c>
      <c r="D43" s="8">
        <f>K21</f>
        <v>0.36842105263157893</v>
      </c>
    </row>
    <row r="44" spans="2:16" x14ac:dyDescent="0.2">
      <c r="B44" s="1" t="s">
        <v>15</v>
      </c>
      <c r="C44" s="8">
        <f>(I8+I22)/2</f>
        <v>0.35174825174825175</v>
      </c>
      <c r="D44" s="8">
        <f>K22</f>
        <v>0.47619047619047616</v>
      </c>
    </row>
    <row r="45" spans="2:16" x14ac:dyDescent="0.2">
      <c r="B45" s="1" t="s">
        <v>18</v>
      </c>
      <c r="C45" s="8">
        <f>(I9+I23)/2</f>
        <v>0.29853479853479853</v>
      </c>
      <c r="D45" s="8">
        <f>(K9+K23)/2</f>
        <v>0.47820512820512817</v>
      </c>
    </row>
    <row r="46" spans="2:16" x14ac:dyDescent="0.2">
      <c r="B46" s="1" t="s">
        <v>55</v>
      </c>
      <c r="C46" s="8">
        <f>(I24+I10)/2</f>
        <v>0.25862760834670945</v>
      </c>
      <c r="D46" s="8">
        <f xml:space="preserve"> (0.1379+K10)/2</f>
        <v>0.35644999999999999</v>
      </c>
    </row>
    <row r="47" spans="2:16" x14ac:dyDescent="0.2">
      <c r="B47" s="1" t="s">
        <v>11</v>
      </c>
      <c r="C47" s="8">
        <f>(I20+I6)/2</f>
        <v>0.21166666666666667</v>
      </c>
      <c r="D47" s="8">
        <v>0.37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1"/>
  <sheetViews>
    <sheetView tabSelected="1" workbookViewId="0">
      <selection activeCell="K17" sqref="K17"/>
    </sheetView>
  </sheetViews>
  <sheetFormatPr baseColWidth="10" defaultRowHeight="16" x14ac:dyDescent="0.2"/>
  <cols>
    <col min="6" max="6" width="17" customWidth="1"/>
  </cols>
  <sheetData>
    <row r="2" spans="1:11" x14ac:dyDescent="0.2"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83</v>
      </c>
      <c r="J2" s="1" t="s">
        <v>84</v>
      </c>
    </row>
    <row r="3" spans="1:11" x14ac:dyDescent="0.2">
      <c r="A3" t="s">
        <v>80</v>
      </c>
      <c r="I3" t="s">
        <v>81</v>
      </c>
      <c r="J3" t="s">
        <v>82</v>
      </c>
    </row>
    <row r="4" spans="1:11" x14ac:dyDescent="0.2">
      <c r="A4" t="s">
        <v>19</v>
      </c>
      <c r="B4">
        <v>19</v>
      </c>
      <c r="C4">
        <v>15</v>
      </c>
      <c r="D4">
        <v>1</v>
      </c>
      <c r="E4">
        <v>0</v>
      </c>
      <c r="F4">
        <v>0</v>
      </c>
      <c r="G4">
        <v>2</v>
      </c>
      <c r="H4">
        <f>SUM(B4:G4)</f>
        <v>37</v>
      </c>
      <c r="I4">
        <f>H6+H17+H29+H41+H51+H68+H80+H88+H101+H112+H125+H139+H153+H167</f>
        <v>1283</v>
      </c>
      <c r="J4" s="7">
        <f>H7+H18+H30+H42+H52+H60+H69+H81+H89+H102+H113+H126+H140+H154+H168</f>
        <v>401</v>
      </c>
      <c r="K4">
        <f>1283+401</f>
        <v>1684</v>
      </c>
    </row>
    <row r="5" spans="1:11" x14ac:dyDescent="0.2">
      <c r="A5" t="s">
        <v>20</v>
      </c>
      <c r="B5">
        <v>36</v>
      </c>
      <c r="C5">
        <v>30</v>
      </c>
      <c r="D5">
        <v>4</v>
      </c>
      <c r="E5">
        <v>2</v>
      </c>
      <c r="F5">
        <v>6</v>
      </c>
      <c r="G5">
        <v>6</v>
      </c>
      <c r="H5">
        <f>SUM(B5:G5)</f>
        <v>84</v>
      </c>
    </row>
    <row r="6" spans="1:11" x14ac:dyDescent="0.2">
      <c r="A6" t="s">
        <v>27</v>
      </c>
      <c r="B6">
        <f t="shared" ref="B6:G6" si="0">B4+B5</f>
        <v>55</v>
      </c>
      <c r="C6">
        <f t="shared" si="0"/>
        <v>45</v>
      </c>
      <c r="D6">
        <f t="shared" si="0"/>
        <v>5</v>
      </c>
      <c r="E6">
        <f t="shared" si="0"/>
        <v>2</v>
      </c>
      <c r="F6">
        <f t="shared" si="0"/>
        <v>6</v>
      </c>
      <c r="G6">
        <f t="shared" si="0"/>
        <v>8</v>
      </c>
      <c r="H6">
        <f>SUM(B6:G6)</f>
        <v>121</v>
      </c>
    </row>
    <row r="7" spans="1:11" x14ac:dyDescent="0.2">
      <c r="A7" t="s">
        <v>31</v>
      </c>
      <c r="B7" s="4">
        <v>11</v>
      </c>
      <c r="C7" s="4">
        <v>8</v>
      </c>
      <c r="D7" s="4">
        <v>3</v>
      </c>
      <c r="E7" s="4">
        <v>0</v>
      </c>
      <c r="F7" s="4">
        <v>4</v>
      </c>
      <c r="G7" s="4">
        <v>1</v>
      </c>
      <c r="H7">
        <f>SUM(B7:G7)</f>
        <v>27</v>
      </c>
    </row>
    <row r="9" spans="1:11" x14ac:dyDescent="0.2">
      <c r="A9" t="s">
        <v>28</v>
      </c>
      <c r="B9">
        <f>B4/H4</f>
        <v>0.51351351351351349</v>
      </c>
      <c r="C9">
        <f>C4/H4</f>
        <v>0.40540540540540543</v>
      </c>
      <c r="D9">
        <f>D4/H4</f>
        <v>2.7027027027027029E-2</v>
      </c>
      <c r="E9">
        <v>0</v>
      </c>
      <c r="F9">
        <v>0</v>
      </c>
      <c r="G9">
        <f>G4/H4</f>
        <v>5.4054054054054057E-2</v>
      </c>
    </row>
    <row r="10" spans="1:11" x14ac:dyDescent="0.2">
      <c r="A10" t="s">
        <v>29</v>
      </c>
      <c r="B10">
        <f>B5/H5</f>
        <v>0.42857142857142855</v>
      </c>
      <c r="C10">
        <f>C5/H5</f>
        <v>0.35714285714285715</v>
      </c>
      <c r="D10">
        <f>D5/H5</f>
        <v>4.7619047619047616E-2</v>
      </c>
      <c r="E10">
        <f>E5/H5</f>
        <v>2.3809523809523808E-2</v>
      </c>
      <c r="F10">
        <f>F5/H5</f>
        <v>7.1428571428571425E-2</v>
      </c>
      <c r="G10">
        <f>G5/H5</f>
        <v>7.1428571428571425E-2</v>
      </c>
    </row>
    <row r="11" spans="1:11" x14ac:dyDescent="0.2">
      <c r="A11" t="s">
        <v>30</v>
      </c>
      <c r="B11">
        <f>B6/H6</f>
        <v>0.45454545454545453</v>
      </c>
      <c r="C11">
        <f>C6/H6</f>
        <v>0.37190082644628097</v>
      </c>
      <c r="D11">
        <f>D6/H6</f>
        <v>4.1322314049586778E-2</v>
      </c>
      <c r="E11">
        <f>E6/H6</f>
        <v>1.6528925619834711E-2</v>
      </c>
      <c r="F11">
        <f>F6/H6</f>
        <v>4.9586776859504134E-2</v>
      </c>
      <c r="G11">
        <f>G6/H6</f>
        <v>6.6115702479338845E-2</v>
      </c>
      <c r="I11">
        <f>B11+C11+D11+E11+F11+G11</f>
        <v>1</v>
      </c>
    </row>
    <row r="14" spans="1:11" x14ac:dyDescent="0.2">
      <c r="A14" t="s">
        <v>8</v>
      </c>
      <c r="B14" t="s">
        <v>21</v>
      </c>
      <c r="C14" t="s">
        <v>22</v>
      </c>
      <c r="D14" t="s">
        <v>32</v>
      </c>
      <c r="E14" t="s">
        <v>24</v>
      </c>
      <c r="F14" t="s">
        <v>25</v>
      </c>
      <c r="G14" t="s">
        <v>33</v>
      </c>
      <c r="H14" t="s">
        <v>27</v>
      </c>
    </row>
    <row r="15" spans="1:11" x14ac:dyDescent="0.2">
      <c r="A15" t="s">
        <v>19</v>
      </c>
      <c r="B15">
        <v>5</v>
      </c>
      <c r="C15">
        <v>31</v>
      </c>
      <c r="D15">
        <v>1</v>
      </c>
      <c r="E15">
        <v>0</v>
      </c>
      <c r="F15">
        <v>2</v>
      </c>
      <c r="G15">
        <v>0</v>
      </c>
      <c r="H15">
        <f>SUM(B15:G15)</f>
        <v>39</v>
      </c>
    </row>
    <row r="16" spans="1:11" x14ac:dyDescent="0.2">
      <c r="A16" t="s">
        <v>20</v>
      </c>
      <c r="B16">
        <v>4</v>
      </c>
      <c r="C16">
        <v>36</v>
      </c>
      <c r="D16">
        <v>2</v>
      </c>
      <c r="E16">
        <v>1</v>
      </c>
      <c r="F16">
        <v>1</v>
      </c>
      <c r="G16">
        <v>3</v>
      </c>
      <c r="H16">
        <f>SUM(B16:G16)</f>
        <v>47</v>
      </c>
    </row>
    <row r="17" spans="1:17" x14ac:dyDescent="0.2">
      <c r="A17" t="s">
        <v>27</v>
      </c>
      <c r="B17">
        <f t="shared" ref="B17:G17" si="1">SUM(B15:B16)</f>
        <v>9</v>
      </c>
      <c r="C17">
        <f t="shared" si="1"/>
        <v>67</v>
      </c>
      <c r="D17">
        <f t="shared" si="1"/>
        <v>3</v>
      </c>
      <c r="E17">
        <f t="shared" si="1"/>
        <v>1</v>
      </c>
      <c r="F17">
        <f t="shared" si="1"/>
        <v>3</v>
      </c>
      <c r="G17">
        <f t="shared" si="1"/>
        <v>3</v>
      </c>
      <c r="H17">
        <f>SUM(B17:G17)</f>
        <v>86</v>
      </c>
      <c r="K17" t="s">
        <v>21</v>
      </c>
      <c r="L17" t="s">
        <v>22</v>
      </c>
      <c r="M17" t="s">
        <v>54</v>
      </c>
      <c r="N17" t="s">
        <v>24</v>
      </c>
      <c r="O17" t="s">
        <v>25</v>
      </c>
      <c r="P17" t="s">
        <v>26</v>
      </c>
      <c r="Q17" t="s">
        <v>27</v>
      </c>
    </row>
    <row r="18" spans="1:17" x14ac:dyDescent="0.2">
      <c r="A18" t="s">
        <v>31</v>
      </c>
      <c r="B18">
        <v>4</v>
      </c>
      <c r="C18">
        <v>8</v>
      </c>
      <c r="D18">
        <v>0</v>
      </c>
      <c r="E18">
        <v>0</v>
      </c>
      <c r="F18">
        <v>1</v>
      </c>
      <c r="G18">
        <v>0</v>
      </c>
      <c r="H18">
        <f>SUM(B18:G18)</f>
        <v>13</v>
      </c>
      <c r="K18">
        <f t="shared" ref="K18:P18" si="2">B6+B17+B29+B41+B51+B59+B68+B88+B101+B112+B125+B139+B153+B167+B80+B176</f>
        <v>458</v>
      </c>
      <c r="L18">
        <f t="shared" si="2"/>
        <v>621</v>
      </c>
      <c r="M18">
        <f t="shared" si="2"/>
        <v>90</v>
      </c>
      <c r="N18">
        <f t="shared" si="2"/>
        <v>56</v>
      </c>
      <c r="O18">
        <f t="shared" si="2"/>
        <v>163</v>
      </c>
      <c r="P18">
        <f t="shared" si="2"/>
        <v>76</v>
      </c>
      <c r="Q18">
        <f>SUM(K18:P18)</f>
        <v>1464</v>
      </c>
    </row>
    <row r="20" spans="1:17" x14ac:dyDescent="0.2">
      <c r="K20" t="s">
        <v>21</v>
      </c>
      <c r="L20" t="s">
        <v>22</v>
      </c>
      <c r="M20" t="s">
        <v>54</v>
      </c>
      <c r="N20" t="s">
        <v>24</v>
      </c>
      <c r="O20" t="s">
        <v>25</v>
      </c>
      <c r="P20" t="s">
        <v>26</v>
      </c>
    </row>
    <row r="21" spans="1:17" x14ac:dyDescent="0.2">
      <c r="A21" t="s">
        <v>34</v>
      </c>
      <c r="B21">
        <f>B15/H15</f>
        <v>0.12820512820512819</v>
      </c>
      <c r="C21">
        <f>C15/H15</f>
        <v>0.79487179487179482</v>
      </c>
      <c r="D21">
        <f>D15/H15</f>
        <v>2.564102564102564E-2</v>
      </c>
      <c r="E21">
        <v>0</v>
      </c>
      <c r="F21">
        <f>F15/H15</f>
        <v>5.128205128205128E-2</v>
      </c>
      <c r="G21">
        <v>0</v>
      </c>
      <c r="K21">
        <f>K18/Q18</f>
        <v>0.31284153005464482</v>
      </c>
      <c r="L21">
        <f>L18/Q18</f>
        <v>0.42418032786885246</v>
      </c>
      <c r="M21">
        <f>M18/Q18</f>
        <v>6.1475409836065573E-2</v>
      </c>
      <c r="N21">
        <f>N18/Q18</f>
        <v>3.825136612021858E-2</v>
      </c>
      <c r="O21">
        <f>O18/Q18</f>
        <v>0.11133879781420765</v>
      </c>
      <c r="P21">
        <f>P18/Q18</f>
        <v>5.1912568306010931E-2</v>
      </c>
    </row>
    <row r="22" spans="1:17" x14ac:dyDescent="0.2">
      <c r="A22" t="s">
        <v>35</v>
      </c>
      <c r="B22">
        <f>B16/H16</f>
        <v>8.5106382978723402E-2</v>
      </c>
      <c r="C22">
        <f>C16/H16</f>
        <v>0.76595744680851063</v>
      </c>
      <c r="D22">
        <f>D16/H16</f>
        <v>4.2553191489361701E-2</v>
      </c>
      <c r="E22">
        <f>E16/H16</f>
        <v>2.1276595744680851E-2</v>
      </c>
      <c r="F22">
        <f>F16/H16</f>
        <v>2.1276595744680851E-2</v>
      </c>
      <c r="G22">
        <f>G16/H16</f>
        <v>6.3829787234042548E-2</v>
      </c>
    </row>
    <row r="23" spans="1:17" x14ac:dyDescent="0.2">
      <c r="A23" t="s">
        <v>36</v>
      </c>
      <c r="B23">
        <f>B17/H17</f>
        <v>0.10465116279069768</v>
      </c>
      <c r="C23">
        <f>C17/H17</f>
        <v>0.77906976744186052</v>
      </c>
      <c r="D23">
        <f>D17/H17</f>
        <v>3.4883720930232558E-2</v>
      </c>
      <c r="E23">
        <f>E17/H17</f>
        <v>1.1627906976744186E-2</v>
      </c>
      <c r="F23">
        <f>F17/H17</f>
        <v>3.4883720930232558E-2</v>
      </c>
      <c r="G23">
        <f>G17/H17</f>
        <v>3.4883720930232558E-2</v>
      </c>
    </row>
    <row r="26" spans="1:17" x14ac:dyDescent="0.2">
      <c r="A26" t="s">
        <v>10</v>
      </c>
    </row>
    <row r="27" spans="1:17" x14ac:dyDescent="0.2">
      <c r="A27" t="s">
        <v>37</v>
      </c>
      <c r="B27" s="5">
        <v>13</v>
      </c>
      <c r="C27" s="5">
        <v>22</v>
      </c>
      <c r="D27" s="5">
        <v>0</v>
      </c>
      <c r="E27" s="5">
        <v>0</v>
      </c>
      <c r="F27" s="5">
        <v>8</v>
      </c>
      <c r="G27" s="5">
        <v>8</v>
      </c>
      <c r="H27">
        <f>SUM(B27:G27)</f>
        <v>51</v>
      </c>
    </row>
    <row r="28" spans="1:17" x14ac:dyDescent="0.2">
      <c r="A28" t="s">
        <v>38</v>
      </c>
      <c r="B28">
        <v>28</v>
      </c>
      <c r="C28">
        <v>19</v>
      </c>
      <c r="D28">
        <v>0</v>
      </c>
      <c r="E28">
        <v>0</v>
      </c>
      <c r="F28">
        <v>19</v>
      </c>
      <c r="G28">
        <v>6</v>
      </c>
      <c r="H28">
        <f>SUM(B28:G28)</f>
        <v>72</v>
      </c>
    </row>
    <row r="29" spans="1:17" x14ac:dyDescent="0.2">
      <c r="A29" t="s">
        <v>27</v>
      </c>
      <c r="B29">
        <f t="shared" ref="B29:H29" si="3">B27+B28</f>
        <v>41</v>
      </c>
      <c r="C29">
        <f t="shared" si="3"/>
        <v>41</v>
      </c>
      <c r="D29">
        <f t="shared" si="3"/>
        <v>0</v>
      </c>
      <c r="E29">
        <f t="shared" si="3"/>
        <v>0</v>
      </c>
      <c r="F29">
        <f t="shared" si="3"/>
        <v>27</v>
      </c>
      <c r="G29">
        <f t="shared" si="3"/>
        <v>14</v>
      </c>
      <c r="H29">
        <f t="shared" si="3"/>
        <v>123</v>
      </c>
    </row>
    <row r="30" spans="1:17" x14ac:dyDescent="0.2">
      <c r="A30" t="s">
        <v>31</v>
      </c>
      <c r="B30">
        <v>6</v>
      </c>
      <c r="C30">
        <v>4</v>
      </c>
      <c r="D30">
        <v>0</v>
      </c>
      <c r="E30">
        <v>0</v>
      </c>
      <c r="F30">
        <v>1</v>
      </c>
      <c r="G30">
        <v>2</v>
      </c>
      <c r="H30">
        <f>SUM(B30:G30)</f>
        <v>13</v>
      </c>
    </row>
    <row r="32" spans="1:17" x14ac:dyDescent="0.2">
      <c r="A32" t="s">
        <v>37</v>
      </c>
      <c r="B32">
        <f>B27/H27</f>
        <v>0.25490196078431371</v>
      </c>
      <c r="C32">
        <f>C27/H27</f>
        <v>0.43137254901960786</v>
      </c>
      <c r="D32">
        <v>0</v>
      </c>
      <c r="E32">
        <v>0</v>
      </c>
      <c r="F32">
        <f>F27/H27</f>
        <v>0.15686274509803921</v>
      </c>
      <c r="G32">
        <f>G27/H27</f>
        <v>0.15686274509803921</v>
      </c>
    </row>
    <row r="33" spans="1:18" x14ac:dyDescent="0.2">
      <c r="A33" t="s">
        <v>39</v>
      </c>
      <c r="B33">
        <f>B28/H28</f>
        <v>0.3888888888888889</v>
      </c>
      <c r="C33">
        <f>C28/H28</f>
        <v>0.2638888888888889</v>
      </c>
      <c r="D33">
        <f>D28/H28</f>
        <v>0</v>
      </c>
      <c r="E33">
        <f>E28/H28</f>
        <v>0</v>
      </c>
      <c r="F33">
        <f>F28/H28</f>
        <v>0.2638888888888889</v>
      </c>
      <c r="G33">
        <f>G28/H28</f>
        <v>8.3333333333333329E-2</v>
      </c>
    </row>
    <row r="34" spans="1:18" x14ac:dyDescent="0.2">
      <c r="A34" t="s">
        <v>40</v>
      </c>
      <c r="B34">
        <f>B29/H29</f>
        <v>0.33333333333333331</v>
      </c>
      <c r="C34">
        <f>C29/H29</f>
        <v>0.33333333333333331</v>
      </c>
      <c r="D34">
        <v>0</v>
      </c>
      <c r="E34">
        <v>0</v>
      </c>
      <c r="F34">
        <f>F29/H29</f>
        <v>0.21951219512195122</v>
      </c>
      <c r="G34">
        <f>G29/H29</f>
        <v>0.11382113821138211</v>
      </c>
    </row>
    <row r="35" spans="1:18" x14ac:dyDescent="0.2">
      <c r="A35" t="s">
        <v>31</v>
      </c>
    </row>
    <row r="37" spans="1:18" x14ac:dyDescent="0.2">
      <c r="K37" t="s">
        <v>53</v>
      </c>
      <c r="L37">
        <f>B4+B15+B27+B39+B49+B66+B78+B86+B99+B110+B123+B137+B151+B165+B174</f>
        <v>152</v>
      </c>
      <c r="M37">
        <f>C4+C15+C27+C39+C49+C66+C78+C86+C99+C110+C123+C137+C151+C165+C174</f>
        <v>281</v>
      </c>
      <c r="N37">
        <f>D4+D15+D27+D39+D49+D66+D78+D86+D99+D110+D123+D137+D151+D165+D174</f>
        <v>35</v>
      </c>
      <c r="O37">
        <f>E4+E15+E27+E39+E49+E66+E78+E86+E99+E110+E123+E137+E151+E165+E174</f>
        <v>30</v>
      </c>
      <c r="P37">
        <f>F15+F27+F39+F49+F66+F78+F86+F99+F110+F123+F137+F151+F165+F174</f>
        <v>62</v>
      </c>
      <c r="Q37">
        <f>G4+G15+G27+G39+G49+G66+G78+G86+G99+G110+G123+G137+G151+G165+G174</f>
        <v>28</v>
      </c>
      <c r="R37">
        <f>SUM(L37:Q37)</f>
        <v>588</v>
      </c>
    </row>
    <row r="38" spans="1:18" x14ac:dyDescent="0.2">
      <c r="A38" t="s">
        <v>11</v>
      </c>
      <c r="K38" t="s">
        <v>20</v>
      </c>
      <c r="L38">
        <f>B5+B16+B28+B40+B50+B67+B79+B87+B100+B111+B124+B138+B152+B166+B175+B59</f>
        <v>306</v>
      </c>
      <c r="M38">
        <f>C5+C16+C28+C40+C50+C67+C79+C87+C100+C111+C124+C138+C152+C166+C175+C59</f>
        <v>340</v>
      </c>
      <c r="N38">
        <f>D5+D16+D40+D50+D67+D79+D87+D100+D111+D124+D138+D152+D166+D175+D59</f>
        <v>55</v>
      </c>
      <c r="O38">
        <f>E5+E16+E67+E28+E40+E50+E79+E87+E100+E111+E124+E138+E152+E166+E175+E59</f>
        <v>26</v>
      </c>
      <c r="P38">
        <f>F5+F16+F28+F40+F50+F67+F79+F87+F100+F111+F124+F138+F152+F166+F59+F175</f>
        <v>101</v>
      </c>
      <c r="Q38">
        <f>G16+G28+G40+G50+G67+G88+G100+G111+G124+G138+G152+G166+G175+G59</f>
        <v>31</v>
      </c>
      <c r="R38">
        <f>SUM(L38:Q38)</f>
        <v>859</v>
      </c>
    </row>
    <row r="39" spans="1:18" x14ac:dyDescent="0.2">
      <c r="A39" t="s">
        <v>41</v>
      </c>
      <c r="B39">
        <v>3</v>
      </c>
      <c r="C39">
        <v>15</v>
      </c>
      <c r="D39">
        <v>1</v>
      </c>
      <c r="E39">
        <v>0</v>
      </c>
      <c r="F39">
        <v>9</v>
      </c>
      <c r="G39">
        <v>1</v>
      </c>
      <c r="H39">
        <f>SUM(B39:G39)</f>
        <v>29</v>
      </c>
    </row>
    <row r="40" spans="1:18" x14ac:dyDescent="0.2">
      <c r="A40" t="s">
        <v>42</v>
      </c>
      <c r="B40">
        <v>3</v>
      </c>
      <c r="C40">
        <v>8</v>
      </c>
      <c r="D40">
        <v>2</v>
      </c>
      <c r="E40">
        <v>0</v>
      </c>
      <c r="F40">
        <v>4</v>
      </c>
      <c r="G40">
        <v>0</v>
      </c>
      <c r="H40">
        <f>SUM(B40:G40)</f>
        <v>17</v>
      </c>
      <c r="L40" t="s">
        <v>21</v>
      </c>
      <c r="M40" t="s">
        <v>22</v>
      </c>
      <c r="N40" t="s">
        <v>52</v>
      </c>
      <c r="O40" t="s">
        <v>24</v>
      </c>
      <c r="P40" t="s">
        <v>25</v>
      </c>
      <c r="Q40" t="s">
        <v>26</v>
      </c>
    </row>
    <row r="41" spans="1:18" x14ac:dyDescent="0.2">
      <c r="A41" t="s">
        <v>43</v>
      </c>
      <c r="B41">
        <f t="shared" ref="B41:H41" si="4">B39+B40</f>
        <v>6</v>
      </c>
      <c r="C41">
        <f t="shared" si="4"/>
        <v>23</v>
      </c>
      <c r="D41">
        <f t="shared" si="4"/>
        <v>3</v>
      </c>
      <c r="E41">
        <f t="shared" si="4"/>
        <v>0</v>
      </c>
      <c r="F41">
        <f t="shared" si="4"/>
        <v>13</v>
      </c>
      <c r="G41">
        <f t="shared" si="4"/>
        <v>1</v>
      </c>
      <c r="H41">
        <f t="shared" si="4"/>
        <v>46</v>
      </c>
      <c r="K41" t="s">
        <v>19</v>
      </c>
      <c r="L41" s="8">
        <f>L37/R37</f>
        <v>0.25850340136054423</v>
      </c>
      <c r="M41" s="8">
        <f>M37/R37</f>
        <v>0.47789115646258501</v>
      </c>
      <c r="N41" s="8">
        <f>N37/R37</f>
        <v>5.9523809523809521E-2</v>
      </c>
      <c r="O41" s="8">
        <f>O37/R37</f>
        <v>5.1020408163265307E-2</v>
      </c>
      <c r="P41" s="8">
        <f>P37/R37</f>
        <v>0.10544217687074831</v>
      </c>
      <c r="Q41" s="8">
        <f>Q37/R37</f>
        <v>4.7619047619047616E-2</v>
      </c>
    </row>
    <row r="42" spans="1:18" x14ac:dyDescent="0.2">
      <c r="A42" t="s">
        <v>31</v>
      </c>
      <c r="B42">
        <v>1</v>
      </c>
      <c r="C42">
        <v>0</v>
      </c>
      <c r="D42">
        <v>0</v>
      </c>
      <c r="E42">
        <v>0</v>
      </c>
      <c r="F42">
        <v>3</v>
      </c>
      <c r="G42">
        <v>0</v>
      </c>
      <c r="H42">
        <f>SUM(B42:G42)</f>
        <v>4</v>
      </c>
      <c r="K42" t="s">
        <v>20</v>
      </c>
      <c r="L42" s="8">
        <f>L38/R38</f>
        <v>0.3562281722933644</v>
      </c>
      <c r="M42" s="8">
        <f>M38/R38</f>
        <v>0.39580908032596041</v>
      </c>
      <c r="N42" s="8">
        <f>N38/R38</f>
        <v>6.4027939464493602E-2</v>
      </c>
      <c r="O42" s="8">
        <f>O38/R38</f>
        <v>3.0267753201396973E-2</v>
      </c>
      <c r="P42" s="8">
        <f>P38/R38</f>
        <v>0.11757857974388825</v>
      </c>
      <c r="Q42" s="8">
        <f>Q38/R38</f>
        <v>3.6088474970896393E-2</v>
      </c>
    </row>
    <row r="44" spans="1:18" x14ac:dyDescent="0.2">
      <c r="A44" t="s">
        <v>41</v>
      </c>
      <c r="B44">
        <f>B39/H39</f>
        <v>0.10344827586206896</v>
      </c>
      <c r="C44">
        <f>C39/H39</f>
        <v>0.51724137931034486</v>
      </c>
      <c r="D44">
        <f>D39/H39</f>
        <v>3.4482758620689655E-2</v>
      </c>
      <c r="E44">
        <v>0</v>
      </c>
      <c r="F44">
        <f>F39/H39</f>
        <v>0.31034482758620691</v>
      </c>
      <c r="G44">
        <f>G39/H39</f>
        <v>3.4482758620689655E-2</v>
      </c>
    </row>
    <row r="45" spans="1:18" x14ac:dyDescent="0.2">
      <c r="A45" t="s">
        <v>42</v>
      </c>
      <c r="B45">
        <f>B40/H40</f>
        <v>0.17647058823529413</v>
      </c>
      <c r="C45">
        <f>C40/H40</f>
        <v>0.47058823529411764</v>
      </c>
      <c r="D45">
        <f>D40/H40</f>
        <v>0.11764705882352941</v>
      </c>
      <c r="E45">
        <f>0</f>
        <v>0</v>
      </c>
      <c r="F45">
        <f>F40/H40</f>
        <v>0.23529411764705882</v>
      </c>
      <c r="G45">
        <v>0</v>
      </c>
    </row>
    <row r="46" spans="1:18" x14ac:dyDescent="0.2">
      <c r="A46" t="s">
        <v>27</v>
      </c>
      <c r="B46">
        <f>B41/H41</f>
        <v>0.13043478260869565</v>
      </c>
      <c r="C46">
        <f>C41/H41</f>
        <v>0.5</v>
      </c>
      <c r="D46">
        <f>D41/H41</f>
        <v>6.5217391304347824E-2</v>
      </c>
      <c r="E46">
        <v>0</v>
      </c>
      <c r="F46">
        <f>F41/H41</f>
        <v>0.28260869565217389</v>
      </c>
      <c r="G46">
        <f>G41/H41</f>
        <v>2.1739130434782608E-2</v>
      </c>
    </row>
    <row r="49" spans="1:8" x14ac:dyDescent="0.2">
      <c r="A49" t="s">
        <v>44</v>
      </c>
      <c r="B49">
        <v>1</v>
      </c>
      <c r="C49">
        <v>6</v>
      </c>
      <c r="D49">
        <v>1</v>
      </c>
      <c r="E49">
        <v>1</v>
      </c>
      <c r="F49">
        <v>2</v>
      </c>
      <c r="G49">
        <v>1</v>
      </c>
      <c r="H49">
        <f>SUM(B49:G49)</f>
        <v>12</v>
      </c>
    </row>
    <row r="50" spans="1:8" x14ac:dyDescent="0.2">
      <c r="A50" t="s">
        <v>45</v>
      </c>
      <c r="B50">
        <v>10</v>
      </c>
      <c r="C50">
        <v>12</v>
      </c>
      <c r="D50">
        <v>3</v>
      </c>
      <c r="E50">
        <v>0</v>
      </c>
      <c r="F50">
        <v>2</v>
      </c>
      <c r="G50">
        <v>0</v>
      </c>
      <c r="H50">
        <f>SUM(B50:G50)</f>
        <v>27</v>
      </c>
    </row>
    <row r="51" spans="1:8" x14ac:dyDescent="0.2">
      <c r="A51" t="s">
        <v>27</v>
      </c>
      <c r="B51">
        <f t="shared" ref="B51:H51" si="5">B49+B50</f>
        <v>11</v>
      </c>
      <c r="C51">
        <f t="shared" si="5"/>
        <v>18</v>
      </c>
      <c r="D51">
        <f t="shared" si="5"/>
        <v>4</v>
      </c>
      <c r="E51">
        <f t="shared" si="5"/>
        <v>1</v>
      </c>
      <c r="F51">
        <f t="shared" si="5"/>
        <v>4</v>
      </c>
      <c r="G51">
        <f t="shared" si="5"/>
        <v>1</v>
      </c>
      <c r="H51">
        <f t="shared" si="5"/>
        <v>39</v>
      </c>
    </row>
    <row r="52" spans="1:8" x14ac:dyDescent="0.2">
      <c r="A52" t="s">
        <v>31</v>
      </c>
      <c r="B52">
        <v>1</v>
      </c>
      <c r="C52">
        <v>1</v>
      </c>
      <c r="D52">
        <v>1</v>
      </c>
      <c r="E52">
        <v>0</v>
      </c>
      <c r="F52">
        <v>0</v>
      </c>
      <c r="G52">
        <v>0</v>
      </c>
      <c r="H52">
        <v>3</v>
      </c>
    </row>
    <row r="54" spans="1:8" x14ac:dyDescent="0.2">
      <c r="A54" t="s">
        <v>44</v>
      </c>
      <c r="B54">
        <f>B49/H49</f>
        <v>8.3333333333333329E-2</v>
      </c>
      <c r="C54">
        <f>C49/H49</f>
        <v>0.5</v>
      </c>
      <c r="D54">
        <f>E49/H49</f>
        <v>8.3333333333333329E-2</v>
      </c>
      <c r="E54">
        <f>E49/H49</f>
        <v>8.3333333333333329E-2</v>
      </c>
      <c r="F54">
        <f>F49/H49</f>
        <v>0.16666666666666666</v>
      </c>
      <c r="G54">
        <f>G49/H49</f>
        <v>8.3333333333333329E-2</v>
      </c>
    </row>
    <row r="55" spans="1:8" x14ac:dyDescent="0.2">
      <c r="A55" t="s">
        <v>45</v>
      </c>
      <c r="B55">
        <f>B50/H50</f>
        <v>0.37037037037037035</v>
      </c>
      <c r="C55">
        <f>C50/H50</f>
        <v>0.44444444444444442</v>
      </c>
      <c r="D55">
        <f>D50/H50</f>
        <v>0.1111111111111111</v>
      </c>
      <c r="E55">
        <f>E50/H50</f>
        <v>0</v>
      </c>
      <c r="F55">
        <f>F50/H50</f>
        <v>7.407407407407407E-2</v>
      </c>
      <c r="G55">
        <v>0</v>
      </c>
    </row>
    <row r="56" spans="1:8" x14ac:dyDescent="0.2">
      <c r="A56" t="s">
        <v>46</v>
      </c>
      <c r="B56">
        <f>B51/H51</f>
        <v>0.28205128205128205</v>
      </c>
      <c r="C56">
        <f>C51/H51</f>
        <v>0.46153846153846156</v>
      </c>
      <c r="D56">
        <f>D51/H51</f>
        <v>0.10256410256410256</v>
      </c>
      <c r="E56">
        <f>E51/H51</f>
        <v>2.564102564102564E-2</v>
      </c>
      <c r="F56">
        <f>F51/H51</f>
        <v>0.10256410256410256</v>
      </c>
      <c r="G56">
        <f>G51/H51</f>
        <v>2.564102564102564E-2</v>
      </c>
    </row>
    <row r="59" spans="1:8" x14ac:dyDescent="0.2">
      <c r="A59" t="s">
        <v>47</v>
      </c>
      <c r="B59">
        <v>10</v>
      </c>
      <c r="C59">
        <v>12</v>
      </c>
      <c r="D59">
        <v>3</v>
      </c>
      <c r="E59">
        <v>2</v>
      </c>
      <c r="F59">
        <v>14</v>
      </c>
      <c r="G59">
        <v>0</v>
      </c>
      <c r="H59">
        <f>SUM(B59:G59)</f>
        <v>41</v>
      </c>
    </row>
    <row r="60" spans="1:8" x14ac:dyDescent="0.2">
      <c r="A60" t="s">
        <v>48</v>
      </c>
      <c r="B60">
        <v>1</v>
      </c>
      <c r="C60">
        <v>2</v>
      </c>
      <c r="H60">
        <v>3</v>
      </c>
    </row>
    <row r="62" spans="1:8" x14ac:dyDescent="0.2">
      <c r="A62" t="s">
        <v>47</v>
      </c>
      <c r="B62">
        <f>B59/H59</f>
        <v>0.24390243902439024</v>
      </c>
      <c r="C62">
        <f>C59/H59</f>
        <v>0.29268292682926828</v>
      </c>
      <c r="D62">
        <f>D59/H59</f>
        <v>7.3170731707317069E-2</v>
      </c>
      <c r="E62">
        <f>E59/H59</f>
        <v>4.878048780487805E-2</v>
      </c>
      <c r="F62">
        <f>F59/H59</f>
        <v>0.34146341463414637</v>
      </c>
      <c r="G62">
        <v>0</v>
      </c>
    </row>
    <row r="65" spans="1:8" x14ac:dyDescent="0.2">
      <c r="A65" t="s">
        <v>18</v>
      </c>
    </row>
    <row r="66" spans="1:8" x14ac:dyDescent="0.2">
      <c r="A66" t="s">
        <v>49</v>
      </c>
      <c r="B66">
        <v>21</v>
      </c>
      <c r="C66">
        <v>41</v>
      </c>
      <c r="D66">
        <v>0</v>
      </c>
      <c r="E66">
        <v>2</v>
      </c>
      <c r="F66">
        <v>9</v>
      </c>
      <c r="G66">
        <v>6</v>
      </c>
      <c r="H66">
        <f>SUM(B66:G66)</f>
        <v>79</v>
      </c>
    </row>
    <row r="67" spans="1:8" x14ac:dyDescent="0.2">
      <c r="A67" t="s">
        <v>50</v>
      </c>
      <c r="B67">
        <v>17</v>
      </c>
      <c r="C67">
        <v>8</v>
      </c>
      <c r="D67">
        <v>0</v>
      </c>
      <c r="E67">
        <v>2</v>
      </c>
      <c r="F67">
        <v>4</v>
      </c>
      <c r="G67">
        <v>3</v>
      </c>
      <c r="H67">
        <f>SUM(B67:G67)</f>
        <v>34</v>
      </c>
    </row>
    <row r="68" spans="1:8" x14ac:dyDescent="0.2">
      <c r="A68" t="s">
        <v>51</v>
      </c>
      <c r="B68">
        <f t="shared" ref="B68:G68" si="6">B66+B67</f>
        <v>38</v>
      </c>
      <c r="C68">
        <f t="shared" si="6"/>
        <v>49</v>
      </c>
      <c r="D68">
        <f t="shared" si="6"/>
        <v>0</v>
      </c>
      <c r="E68">
        <f t="shared" si="6"/>
        <v>4</v>
      </c>
      <c r="F68">
        <f t="shared" si="6"/>
        <v>13</v>
      </c>
      <c r="G68">
        <f t="shared" si="6"/>
        <v>9</v>
      </c>
      <c r="H68">
        <f>SUM(B68:G68)</f>
        <v>113</v>
      </c>
    </row>
    <row r="69" spans="1:8" x14ac:dyDescent="0.2">
      <c r="A69" t="s">
        <v>31</v>
      </c>
      <c r="B69" s="6">
        <v>6</v>
      </c>
      <c r="C69" s="6">
        <v>12</v>
      </c>
      <c r="D69" s="6">
        <v>0</v>
      </c>
      <c r="E69" s="6">
        <v>1</v>
      </c>
      <c r="F69" s="6">
        <v>6</v>
      </c>
      <c r="G69" s="6">
        <v>3</v>
      </c>
      <c r="H69" s="7">
        <f>SUM(B69:G69)</f>
        <v>28</v>
      </c>
    </row>
    <row r="72" spans="1:8" x14ac:dyDescent="0.2">
      <c r="A72" t="s">
        <v>49</v>
      </c>
      <c r="B72">
        <f>B66/H66</f>
        <v>0.26582278481012656</v>
      </c>
      <c r="C72">
        <f>C66/H66</f>
        <v>0.51898734177215189</v>
      </c>
      <c r="D72">
        <f>0</f>
        <v>0</v>
      </c>
      <c r="E72">
        <f>E66/H66</f>
        <v>2.5316455696202531E-2</v>
      </c>
      <c r="F72">
        <f>F66/H66</f>
        <v>0.11392405063291139</v>
      </c>
      <c r="G72">
        <f>G66/H66</f>
        <v>7.5949367088607597E-2</v>
      </c>
    </row>
    <row r="73" spans="1:8" x14ac:dyDescent="0.2">
      <c r="A73" t="s">
        <v>50</v>
      </c>
      <c r="B73">
        <f>B67/H67</f>
        <v>0.5</v>
      </c>
      <c r="C73">
        <f>C67/H67</f>
        <v>0.23529411764705882</v>
      </c>
      <c r="D73">
        <f>0</f>
        <v>0</v>
      </c>
      <c r="E73">
        <f>E67/H67</f>
        <v>5.8823529411764705E-2</v>
      </c>
      <c r="F73">
        <f>F67/H67</f>
        <v>0.11764705882352941</v>
      </c>
      <c r="G73">
        <f>G67/H67</f>
        <v>8.8235294117647065E-2</v>
      </c>
    </row>
    <row r="74" spans="1:8" x14ac:dyDescent="0.2">
      <c r="A74" t="s">
        <v>51</v>
      </c>
      <c r="B74">
        <f>B68/H68</f>
        <v>0.33628318584070799</v>
      </c>
      <c r="C74">
        <f>C68/H68</f>
        <v>0.4336283185840708</v>
      </c>
      <c r="D74">
        <v>0</v>
      </c>
      <c r="E74">
        <f>E68/H68</f>
        <v>3.5398230088495575E-2</v>
      </c>
      <c r="F74">
        <f>F68/H68</f>
        <v>0.11504424778761062</v>
      </c>
      <c r="G74">
        <f>G68/H68</f>
        <v>7.9646017699115043E-2</v>
      </c>
    </row>
    <row r="77" spans="1:8" x14ac:dyDescent="0.2">
      <c r="A77" t="s">
        <v>55</v>
      </c>
    </row>
    <row r="78" spans="1:8" x14ac:dyDescent="0.2">
      <c r="A78" t="s">
        <v>19</v>
      </c>
      <c r="B78">
        <v>19</v>
      </c>
      <c r="C78">
        <v>25</v>
      </c>
      <c r="D78">
        <v>5</v>
      </c>
      <c r="E78">
        <v>6</v>
      </c>
      <c r="F78">
        <v>9</v>
      </c>
      <c r="G78">
        <v>4</v>
      </c>
      <c r="H78">
        <f>SUM(B78:G78)</f>
        <v>68</v>
      </c>
    </row>
    <row r="79" spans="1:8" x14ac:dyDescent="0.2">
      <c r="A79" t="s">
        <v>20</v>
      </c>
      <c r="B79">
        <v>83</v>
      </c>
      <c r="C79">
        <v>86</v>
      </c>
      <c r="D79">
        <v>14</v>
      </c>
      <c r="E79">
        <v>14</v>
      </c>
      <c r="F79">
        <v>34</v>
      </c>
      <c r="G79">
        <v>11</v>
      </c>
      <c r="H79">
        <f>SUM(B79:G79)</f>
        <v>242</v>
      </c>
    </row>
    <row r="80" spans="1:8" x14ac:dyDescent="0.2">
      <c r="A80" t="s">
        <v>72</v>
      </c>
      <c r="B80">
        <f t="shared" ref="B80:G80" si="7">B78+B79</f>
        <v>102</v>
      </c>
      <c r="C80">
        <f t="shared" si="7"/>
        <v>111</v>
      </c>
      <c r="D80">
        <f t="shared" si="7"/>
        <v>19</v>
      </c>
      <c r="E80">
        <f t="shared" si="7"/>
        <v>20</v>
      </c>
      <c r="F80">
        <f t="shared" si="7"/>
        <v>43</v>
      </c>
      <c r="G80">
        <f t="shared" si="7"/>
        <v>15</v>
      </c>
      <c r="H80">
        <f>SUM(B80:G80)</f>
        <v>310</v>
      </c>
    </row>
    <row r="81" spans="1:9" x14ac:dyDescent="0.2">
      <c r="A81" t="s">
        <v>31</v>
      </c>
      <c r="B81">
        <v>16</v>
      </c>
      <c r="C81">
        <v>5</v>
      </c>
      <c r="D81">
        <v>0</v>
      </c>
      <c r="E81">
        <v>2</v>
      </c>
      <c r="F81">
        <v>14</v>
      </c>
      <c r="G81">
        <v>3</v>
      </c>
      <c r="H81">
        <f>SUM(B81:G81)</f>
        <v>40</v>
      </c>
    </row>
    <row r="83" spans="1:9" x14ac:dyDescent="0.2">
      <c r="A83" t="s">
        <v>57</v>
      </c>
      <c r="B83">
        <f>B80/H80</f>
        <v>0.32903225806451614</v>
      </c>
      <c r="C83">
        <f>C80/H80</f>
        <v>0.35806451612903228</v>
      </c>
      <c r="D83">
        <f>D80/H80</f>
        <v>6.1290322580645158E-2</v>
      </c>
      <c r="E83">
        <f>E80/H80</f>
        <v>6.4516129032258063E-2</v>
      </c>
      <c r="F83">
        <f>F80/H80</f>
        <v>0.13870967741935483</v>
      </c>
      <c r="G83">
        <f>G80/H80</f>
        <v>4.8387096774193547E-2</v>
      </c>
    </row>
    <row r="85" spans="1:9" x14ac:dyDescent="0.2">
      <c r="A85" t="s">
        <v>61</v>
      </c>
      <c r="H85" t="s">
        <v>27</v>
      </c>
    </row>
    <row r="86" spans="1:9" x14ac:dyDescent="0.2">
      <c r="A86" t="s">
        <v>28</v>
      </c>
      <c r="B86"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f>SUM(B86:G86)</f>
        <v>2</v>
      </c>
    </row>
    <row r="87" spans="1:9" x14ac:dyDescent="0.2">
      <c r="A87" t="s">
        <v>29</v>
      </c>
      <c r="B87">
        <v>11</v>
      </c>
      <c r="C87">
        <v>1</v>
      </c>
      <c r="D87">
        <v>1</v>
      </c>
      <c r="E87">
        <v>0</v>
      </c>
      <c r="F87">
        <v>1</v>
      </c>
      <c r="G87">
        <v>0</v>
      </c>
      <c r="H87">
        <f>SUM(B87:G87)</f>
        <v>14</v>
      </c>
    </row>
    <row r="88" spans="1:9" x14ac:dyDescent="0.2">
      <c r="A88" t="s">
        <v>60</v>
      </c>
      <c r="B88">
        <f t="shared" ref="B88:G88" si="8">B86+B87</f>
        <v>13</v>
      </c>
      <c r="C88">
        <f t="shared" si="8"/>
        <v>1</v>
      </c>
      <c r="D88">
        <f t="shared" si="8"/>
        <v>1</v>
      </c>
      <c r="E88">
        <f t="shared" si="8"/>
        <v>0</v>
      </c>
      <c r="F88">
        <f t="shared" si="8"/>
        <v>1</v>
      </c>
      <c r="G88">
        <f t="shared" si="8"/>
        <v>0</v>
      </c>
      <c r="H88">
        <f>SUM(B88:G88)</f>
        <v>16</v>
      </c>
    </row>
    <row r="89" spans="1:9" x14ac:dyDescent="0.2">
      <c r="A89" t="s">
        <v>31</v>
      </c>
      <c r="B89">
        <v>7</v>
      </c>
      <c r="C89">
        <v>0</v>
      </c>
      <c r="D89">
        <v>2</v>
      </c>
      <c r="E89">
        <v>0</v>
      </c>
      <c r="F89">
        <v>0</v>
      </c>
      <c r="G89">
        <v>0</v>
      </c>
      <c r="H89">
        <f>SUM(B89:G89)</f>
        <v>9</v>
      </c>
    </row>
    <row r="91" spans="1:9" x14ac:dyDescent="0.2">
      <c r="A91" t="s">
        <v>19</v>
      </c>
      <c r="B91">
        <f>B86/H86</f>
        <v>1</v>
      </c>
      <c r="C91">
        <f>C86/H86</f>
        <v>0</v>
      </c>
      <c r="D91">
        <f>D86/H86</f>
        <v>0</v>
      </c>
      <c r="E91">
        <f>E86/H86</f>
        <v>0</v>
      </c>
      <c r="F91">
        <v>0</v>
      </c>
      <c r="G91">
        <v>0</v>
      </c>
    </row>
    <row r="92" spans="1:9" x14ac:dyDescent="0.2">
      <c r="A92" t="s">
        <v>20</v>
      </c>
      <c r="B92">
        <f>B87/H87</f>
        <v>0.7857142857142857</v>
      </c>
      <c r="C92">
        <f>C87/H87</f>
        <v>7.1428571428571425E-2</v>
      </c>
      <c r="D92">
        <f>D87/H87</f>
        <v>7.1428571428571425E-2</v>
      </c>
      <c r="E92">
        <f>E87/H87</f>
        <v>0</v>
      </c>
      <c r="F92">
        <v>0</v>
      </c>
      <c r="G92">
        <v>0</v>
      </c>
    </row>
    <row r="93" spans="1:9" x14ac:dyDescent="0.2">
      <c r="A93" t="s">
        <v>57</v>
      </c>
      <c r="B93">
        <f>B88/H88</f>
        <v>0.8125</v>
      </c>
      <c r="C93">
        <f>C88/H88</f>
        <v>6.25E-2</v>
      </c>
      <c r="D93">
        <f>D88/H88</f>
        <v>6.25E-2</v>
      </c>
      <c r="E93">
        <f>E88/H88</f>
        <v>0</v>
      </c>
      <c r="F93">
        <f>F88/H88</f>
        <v>6.25E-2</v>
      </c>
      <c r="G93">
        <f>G88/H88</f>
        <v>0</v>
      </c>
      <c r="I93">
        <f>B93+C93+D93+F93</f>
        <v>1</v>
      </c>
    </row>
    <row r="98" spans="1:8" x14ac:dyDescent="0.2">
      <c r="A98" t="s">
        <v>62</v>
      </c>
    </row>
    <row r="99" spans="1:8" x14ac:dyDescent="0.2">
      <c r="A99" t="s">
        <v>34</v>
      </c>
      <c r="B99">
        <v>4</v>
      </c>
      <c r="C99">
        <v>12</v>
      </c>
      <c r="D99">
        <v>4</v>
      </c>
      <c r="E99">
        <v>1</v>
      </c>
      <c r="F99">
        <v>4</v>
      </c>
      <c r="G99">
        <v>0</v>
      </c>
      <c r="H99">
        <f>SUM(B99:G99)</f>
        <v>25</v>
      </c>
    </row>
    <row r="100" spans="1:8" x14ac:dyDescent="0.2">
      <c r="A100" t="s">
        <v>35</v>
      </c>
      <c r="B100">
        <v>7</v>
      </c>
      <c r="C100">
        <v>9</v>
      </c>
      <c r="D100">
        <v>2</v>
      </c>
      <c r="E100">
        <v>2</v>
      </c>
      <c r="F100">
        <v>2</v>
      </c>
      <c r="G100">
        <v>0</v>
      </c>
      <c r="H100">
        <f>SUM(B100:G100)</f>
        <v>22</v>
      </c>
    </row>
    <row r="101" spans="1:8" x14ac:dyDescent="0.2">
      <c r="A101" t="s">
        <v>63</v>
      </c>
      <c r="B101">
        <f t="shared" ref="B101:G101" si="9">B99+B100</f>
        <v>11</v>
      </c>
      <c r="C101">
        <f t="shared" si="9"/>
        <v>21</v>
      </c>
      <c r="D101">
        <f t="shared" si="9"/>
        <v>6</v>
      </c>
      <c r="E101">
        <f t="shared" si="9"/>
        <v>3</v>
      </c>
      <c r="F101">
        <f t="shared" si="9"/>
        <v>6</v>
      </c>
      <c r="G101">
        <f t="shared" si="9"/>
        <v>0</v>
      </c>
      <c r="H101">
        <f>SUM(B101:G101)</f>
        <v>47</v>
      </c>
    </row>
    <row r="102" spans="1:8" x14ac:dyDescent="0.2">
      <c r="A102" t="s">
        <v>31</v>
      </c>
      <c r="B102">
        <v>5</v>
      </c>
      <c r="C102">
        <v>25</v>
      </c>
      <c r="D102">
        <v>18</v>
      </c>
      <c r="E102">
        <v>1</v>
      </c>
      <c r="F102">
        <v>11</v>
      </c>
      <c r="G102">
        <v>1</v>
      </c>
      <c r="H102">
        <f>SUM(B102:G102)</f>
        <v>61</v>
      </c>
    </row>
    <row r="105" spans="1:8" x14ac:dyDescent="0.2">
      <c r="A105" t="s">
        <v>63</v>
      </c>
      <c r="B105">
        <f>B101/H101</f>
        <v>0.23404255319148937</v>
      </c>
      <c r="C105">
        <f>C101/H101</f>
        <v>0.44680851063829785</v>
      </c>
      <c r="D105">
        <f>D101/H101</f>
        <v>0.1276595744680851</v>
      </c>
      <c r="E105">
        <f>E101/H101</f>
        <v>6.3829787234042548E-2</v>
      </c>
      <c r="F105">
        <f>F101/H101</f>
        <v>0.1276595744680851</v>
      </c>
      <c r="G105">
        <f>G101/H101</f>
        <v>0</v>
      </c>
    </row>
    <row r="109" spans="1:8" x14ac:dyDescent="0.2">
      <c r="A109" t="s">
        <v>64</v>
      </c>
    </row>
    <row r="110" spans="1:8" x14ac:dyDescent="0.2">
      <c r="A110" t="s">
        <v>65</v>
      </c>
      <c r="B110">
        <v>7</v>
      </c>
      <c r="C110">
        <v>3</v>
      </c>
      <c r="D110">
        <v>0</v>
      </c>
      <c r="E110">
        <v>0</v>
      </c>
      <c r="F110">
        <v>2</v>
      </c>
      <c r="G110">
        <v>0</v>
      </c>
      <c r="H110">
        <f>SUM(B110:G110)</f>
        <v>12</v>
      </c>
    </row>
    <row r="111" spans="1:8" x14ac:dyDescent="0.2">
      <c r="A111" t="s">
        <v>39</v>
      </c>
      <c r="B111">
        <v>17</v>
      </c>
      <c r="C111">
        <v>6</v>
      </c>
      <c r="D111">
        <v>2</v>
      </c>
      <c r="E111">
        <v>0</v>
      </c>
      <c r="F111">
        <v>0</v>
      </c>
      <c r="G111">
        <v>0</v>
      </c>
      <c r="H111">
        <f>SUM(B111:G111)</f>
        <v>25</v>
      </c>
    </row>
    <row r="112" spans="1:8" x14ac:dyDescent="0.2">
      <c r="A112" t="s">
        <v>57</v>
      </c>
      <c r="B112">
        <f t="shared" ref="B112:G112" si="10">B110+B111</f>
        <v>24</v>
      </c>
      <c r="C112">
        <f t="shared" si="10"/>
        <v>9</v>
      </c>
      <c r="D112">
        <f t="shared" si="10"/>
        <v>2</v>
      </c>
      <c r="E112">
        <f t="shared" si="10"/>
        <v>0</v>
      </c>
      <c r="F112">
        <f t="shared" si="10"/>
        <v>2</v>
      </c>
      <c r="G112">
        <f t="shared" si="10"/>
        <v>0</v>
      </c>
      <c r="H112">
        <f t="shared" ref="H112:H113" si="11">SUM(B112:G112)</f>
        <v>37</v>
      </c>
    </row>
    <row r="113" spans="1:18" x14ac:dyDescent="0.2">
      <c r="A113" t="s">
        <v>31</v>
      </c>
      <c r="B113">
        <v>10</v>
      </c>
      <c r="C113">
        <v>8</v>
      </c>
      <c r="D113">
        <v>1</v>
      </c>
      <c r="E113">
        <v>0</v>
      </c>
      <c r="F113">
        <v>0</v>
      </c>
      <c r="G113">
        <v>0</v>
      </c>
      <c r="H113">
        <f t="shared" si="11"/>
        <v>19</v>
      </c>
    </row>
    <row r="116" spans="1:18" x14ac:dyDescent="0.2">
      <c r="A116" t="s">
        <v>77</v>
      </c>
      <c r="B116">
        <f>B112/H112</f>
        <v>0.64864864864864868</v>
      </c>
      <c r="C116">
        <f>C112/H112</f>
        <v>0.24324324324324326</v>
      </c>
      <c r="D116">
        <f>D112/H112</f>
        <v>5.4054054054054057E-2</v>
      </c>
      <c r="E116">
        <f>E112/H112</f>
        <v>0</v>
      </c>
      <c r="F116">
        <f>F112/H112</f>
        <v>5.4054054054054057E-2</v>
      </c>
      <c r="G116">
        <f>G112/H112</f>
        <v>0</v>
      </c>
    </row>
    <row r="122" spans="1:18" x14ac:dyDescent="0.2">
      <c r="A122" t="s">
        <v>66</v>
      </c>
    </row>
    <row r="123" spans="1:18" x14ac:dyDescent="0.2">
      <c r="A123" t="s">
        <v>41</v>
      </c>
      <c r="B123">
        <v>20</v>
      </c>
      <c r="C123">
        <v>41</v>
      </c>
      <c r="D123">
        <v>5</v>
      </c>
      <c r="E123">
        <v>10</v>
      </c>
      <c r="F123">
        <v>3</v>
      </c>
      <c r="G123">
        <v>0</v>
      </c>
      <c r="H123">
        <f t="shared" ref="H123:H126" si="12">SUM(B123:G123)</f>
        <v>79</v>
      </c>
    </row>
    <row r="124" spans="1:18" x14ac:dyDescent="0.2">
      <c r="A124" t="s">
        <v>67</v>
      </c>
      <c r="B124">
        <v>17</v>
      </c>
      <c r="C124">
        <v>16</v>
      </c>
      <c r="D124">
        <v>1</v>
      </c>
      <c r="E124">
        <v>0</v>
      </c>
      <c r="F124">
        <v>1</v>
      </c>
      <c r="G124">
        <v>3</v>
      </c>
      <c r="H124">
        <f t="shared" si="12"/>
        <v>38</v>
      </c>
    </row>
    <row r="125" spans="1:18" x14ac:dyDescent="0.2">
      <c r="A125" t="s">
        <v>68</v>
      </c>
      <c r="B125">
        <f t="shared" ref="B125:G125" si="13">B123+B124</f>
        <v>37</v>
      </c>
      <c r="C125">
        <f t="shared" si="13"/>
        <v>57</v>
      </c>
      <c r="D125">
        <f t="shared" si="13"/>
        <v>6</v>
      </c>
      <c r="E125">
        <f t="shared" si="13"/>
        <v>10</v>
      </c>
      <c r="F125">
        <f t="shared" si="13"/>
        <v>4</v>
      </c>
      <c r="G125">
        <f t="shared" si="13"/>
        <v>3</v>
      </c>
      <c r="H125">
        <f t="shared" si="12"/>
        <v>117</v>
      </c>
      <c r="R125">
        <f>R123+R124</f>
        <v>0</v>
      </c>
    </row>
    <row r="126" spans="1:18" x14ac:dyDescent="0.2">
      <c r="A126" t="s">
        <v>31</v>
      </c>
      <c r="B126">
        <v>13</v>
      </c>
      <c r="C126">
        <v>40</v>
      </c>
      <c r="D126">
        <v>6</v>
      </c>
      <c r="E126">
        <v>7</v>
      </c>
      <c r="F126">
        <v>5</v>
      </c>
      <c r="G126">
        <v>12</v>
      </c>
      <c r="H126">
        <f t="shared" si="12"/>
        <v>83</v>
      </c>
    </row>
    <row r="130" spans="1:8" x14ac:dyDescent="0.2">
      <c r="A130" t="s">
        <v>78</v>
      </c>
      <c r="B130">
        <f>B125/H125</f>
        <v>0.31623931623931623</v>
      </c>
      <c r="C130">
        <f>C125/H125</f>
        <v>0.48717948717948717</v>
      </c>
      <c r="D130">
        <f>D125/H125</f>
        <v>5.128205128205128E-2</v>
      </c>
      <c r="E130">
        <f>E125/H125</f>
        <v>8.5470085470085472E-2</v>
      </c>
      <c r="F130">
        <f>F125/H125</f>
        <v>3.4188034188034191E-2</v>
      </c>
      <c r="G130">
        <f>G125/H125</f>
        <v>2.564102564102564E-2</v>
      </c>
    </row>
    <row r="136" spans="1:8" x14ac:dyDescent="0.2">
      <c r="A136" t="s">
        <v>69</v>
      </c>
    </row>
    <row r="137" spans="1:8" x14ac:dyDescent="0.2">
      <c r="A137" t="s">
        <v>19</v>
      </c>
      <c r="B137">
        <v>2</v>
      </c>
      <c r="C137">
        <v>11</v>
      </c>
      <c r="D137">
        <v>1</v>
      </c>
      <c r="E137">
        <v>0</v>
      </c>
      <c r="F137">
        <v>3</v>
      </c>
      <c r="G137">
        <v>1</v>
      </c>
      <c r="H137">
        <f t="shared" ref="H137:H140" si="14">SUM(B137:G137)</f>
        <v>18</v>
      </c>
    </row>
    <row r="138" spans="1:8" x14ac:dyDescent="0.2">
      <c r="A138" t="s">
        <v>70</v>
      </c>
      <c r="B138">
        <v>22</v>
      </c>
      <c r="C138">
        <v>22</v>
      </c>
      <c r="D138">
        <v>2</v>
      </c>
      <c r="E138">
        <v>1</v>
      </c>
      <c r="F138">
        <v>5</v>
      </c>
      <c r="G138">
        <v>3</v>
      </c>
      <c r="H138">
        <f t="shared" si="14"/>
        <v>55</v>
      </c>
    </row>
    <row r="139" spans="1:8" x14ac:dyDescent="0.2">
      <c r="A139" t="s">
        <v>72</v>
      </c>
      <c r="B139">
        <f t="shared" ref="B139:G139" si="15">B137+B138</f>
        <v>24</v>
      </c>
      <c r="C139">
        <f t="shared" si="15"/>
        <v>33</v>
      </c>
      <c r="D139">
        <f t="shared" si="15"/>
        <v>3</v>
      </c>
      <c r="E139">
        <f t="shared" si="15"/>
        <v>1</v>
      </c>
      <c r="F139">
        <f t="shared" si="15"/>
        <v>8</v>
      </c>
      <c r="G139">
        <f t="shared" si="15"/>
        <v>4</v>
      </c>
      <c r="H139">
        <f t="shared" si="14"/>
        <v>73</v>
      </c>
    </row>
    <row r="140" spans="1:8" x14ac:dyDescent="0.2">
      <c r="A140" t="s">
        <v>71</v>
      </c>
      <c r="B140">
        <v>14</v>
      </c>
      <c r="C140">
        <v>2</v>
      </c>
      <c r="D140">
        <v>1</v>
      </c>
      <c r="E140">
        <v>2</v>
      </c>
      <c r="F140">
        <v>0</v>
      </c>
      <c r="G140">
        <v>0</v>
      </c>
      <c r="H140">
        <f t="shared" si="14"/>
        <v>19</v>
      </c>
    </row>
    <row r="143" spans="1:8" x14ac:dyDescent="0.2">
      <c r="A143" t="s">
        <v>79</v>
      </c>
      <c r="B143">
        <f>B139/H139</f>
        <v>0.32876712328767121</v>
      </c>
      <c r="C143">
        <f>C139/H139</f>
        <v>0.45205479452054792</v>
      </c>
      <c r="D143">
        <f>D139/H139</f>
        <v>4.1095890410958902E-2</v>
      </c>
      <c r="E143">
        <f>E139/H139</f>
        <v>1.3698630136986301E-2</v>
      </c>
      <c r="F143">
        <f>F139/H139</f>
        <v>0.1095890410958904</v>
      </c>
      <c r="G143">
        <f>G139/H139</f>
        <v>5.4794520547945202E-2</v>
      </c>
    </row>
    <row r="150" spans="1:8" x14ac:dyDescent="0.2">
      <c r="A150" t="s">
        <v>73</v>
      </c>
    </row>
    <row r="151" spans="1:8" x14ac:dyDescent="0.2">
      <c r="A151" t="s">
        <v>74</v>
      </c>
      <c r="B151">
        <v>3</v>
      </c>
      <c r="C151">
        <v>17</v>
      </c>
      <c r="D151">
        <v>7</v>
      </c>
      <c r="E151">
        <v>1</v>
      </c>
      <c r="F151">
        <v>7</v>
      </c>
      <c r="G151">
        <v>4</v>
      </c>
      <c r="H151">
        <f t="shared" ref="H151:H154" si="16">SUM(B151:G151)</f>
        <v>39</v>
      </c>
    </row>
    <row r="152" spans="1:8" x14ac:dyDescent="0.2">
      <c r="A152" t="s">
        <v>70</v>
      </c>
      <c r="B152">
        <v>16</v>
      </c>
      <c r="C152">
        <v>23</v>
      </c>
      <c r="D152">
        <v>14</v>
      </c>
      <c r="E152">
        <v>0</v>
      </c>
      <c r="F152">
        <v>3</v>
      </c>
      <c r="G152">
        <v>9</v>
      </c>
      <c r="H152">
        <f t="shared" si="16"/>
        <v>65</v>
      </c>
    </row>
    <row r="153" spans="1:8" x14ac:dyDescent="0.2">
      <c r="A153" t="s">
        <v>75</v>
      </c>
      <c r="B153">
        <f t="shared" ref="B153:G153" si="17">B151+B152</f>
        <v>19</v>
      </c>
      <c r="C153">
        <f t="shared" si="17"/>
        <v>40</v>
      </c>
      <c r="D153">
        <f t="shared" si="17"/>
        <v>21</v>
      </c>
      <c r="E153">
        <f t="shared" si="17"/>
        <v>1</v>
      </c>
      <c r="F153">
        <f t="shared" si="17"/>
        <v>10</v>
      </c>
      <c r="G153">
        <f t="shared" si="17"/>
        <v>13</v>
      </c>
      <c r="H153">
        <f t="shared" si="16"/>
        <v>104</v>
      </c>
    </row>
    <row r="154" spans="1:8" x14ac:dyDescent="0.2">
      <c r="A154" t="s">
        <v>71</v>
      </c>
      <c r="B154">
        <v>17</v>
      </c>
      <c r="C154">
        <v>14</v>
      </c>
      <c r="D154">
        <v>18</v>
      </c>
      <c r="E154">
        <v>4</v>
      </c>
      <c r="F154">
        <v>3</v>
      </c>
      <c r="G154">
        <v>8</v>
      </c>
      <c r="H154">
        <f t="shared" si="16"/>
        <v>64</v>
      </c>
    </row>
    <row r="157" spans="1:8" x14ac:dyDescent="0.2">
      <c r="A157" t="s">
        <v>15</v>
      </c>
      <c r="B157">
        <f>B153/H153</f>
        <v>0.18269230769230768</v>
      </c>
      <c r="C157">
        <f>C153/H153</f>
        <v>0.38461538461538464</v>
      </c>
      <c r="D157">
        <f>D153/H153</f>
        <v>0.20192307692307693</v>
      </c>
      <c r="E157">
        <f>E153/H153</f>
        <v>9.6153846153846159E-3</v>
      </c>
      <c r="F157">
        <f>F153/H153</f>
        <v>9.6153846153846159E-2</v>
      </c>
      <c r="G157">
        <f>G153/H153</f>
        <v>0.125</v>
      </c>
    </row>
    <row r="164" spans="1:8" x14ac:dyDescent="0.2">
      <c r="A164" t="s">
        <v>18</v>
      </c>
    </row>
    <row r="165" spans="1:8" x14ac:dyDescent="0.2">
      <c r="A165" t="s">
        <v>19</v>
      </c>
      <c r="B165">
        <v>9</v>
      </c>
      <c r="C165">
        <v>21</v>
      </c>
      <c r="D165">
        <v>8</v>
      </c>
      <c r="E165">
        <v>4</v>
      </c>
      <c r="F165">
        <v>0</v>
      </c>
      <c r="G165">
        <v>0</v>
      </c>
      <c r="H165">
        <f t="shared" ref="H165:H168" si="18">SUM(B165:G165)</f>
        <v>42</v>
      </c>
    </row>
    <row r="166" spans="1:8" x14ac:dyDescent="0.2">
      <c r="A166" t="s">
        <v>20</v>
      </c>
      <c r="B166">
        <v>3</v>
      </c>
      <c r="C166">
        <v>3</v>
      </c>
      <c r="D166">
        <v>2</v>
      </c>
      <c r="E166">
        <v>1</v>
      </c>
      <c r="F166">
        <v>0</v>
      </c>
      <c r="G166">
        <v>0</v>
      </c>
      <c r="H166">
        <f t="shared" si="18"/>
        <v>9</v>
      </c>
    </row>
    <row r="167" spans="1:8" x14ac:dyDescent="0.2">
      <c r="A167" t="s">
        <v>72</v>
      </c>
      <c r="B167">
        <f t="shared" ref="B167:G167" si="19">B165+B166</f>
        <v>12</v>
      </c>
      <c r="C167">
        <f t="shared" si="19"/>
        <v>24</v>
      </c>
      <c r="D167">
        <f t="shared" si="19"/>
        <v>10</v>
      </c>
      <c r="E167">
        <f t="shared" si="19"/>
        <v>5</v>
      </c>
      <c r="F167">
        <f t="shared" si="19"/>
        <v>0</v>
      </c>
      <c r="G167">
        <f t="shared" si="19"/>
        <v>0</v>
      </c>
      <c r="H167">
        <f t="shared" si="18"/>
        <v>51</v>
      </c>
    </row>
    <row r="168" spans="1:8" x14ac:dyDescent="0.2">
      <c r="A168" t="s">
        <v>76</v>
      </c>
      <c r="B168">
        <v>3</v>
      </c>
      <c r="C168">
        <v>6</v>
      </c>
      <c r="D168">
        <v>4</v>
      </c>
      <c r="E168">
        <v>1</v>
      </c>
      <c r="F168">
        <v>1</v>
      </c>
      <c r="G168">
        <v>0</v>
      </c>
      <c r="H168">
        <f t="shared" si="18"/>
        <v>15</v>
      </c>
    </row>
    <row r="170" spans="1:8" x14ac:dyDescent="0.2">
      <c r="A170" t="s">
        <v>18</v>
      </c>
      <c r="B170">
        <f>B167/H167</f>
        <v>0.23529411764705882</v>
      </c>
      <c r="C170">
        <f>C167/H167</f>
        <v>0.47058823529411764</v>
      </c>
      <c r="D170">
        <f>D167/H167</f>
        <v>0.19607843137254902</v>
      </c>
      <c r="E170">
        <f>E167/H167</f>
        <v>9.8039215686274508E-2</v>
      </c>
      <c r="F170">
        <f>F167/H167</f>
        <v>0</v>
      </c>
      <c r="G170">
        <f>G167/H167</f>
        <v>0</v>
      </c>
    </row>
    <row r="173" spans="1:8" x14ac:dyDescent="0.2">
      <c r="A173" t="s">
        <v>55</v>
      </c>
    </row>
    <row r="174" spans="1:8" x14ac:dyDescent="0.2">
      <c r="A174" t="s">
        <v>19</v>
      </c>
      <c r="B174">
        <v>24</v>
      </c>
      <c r="C174">
        <v>21</v>
      </c>
      <c r="D174">
        <v>1</v>
      </c>
      <c r="E174">
        <v>5</v>
      </c>
      <c r="F174">
        <v>4</v>
      </c>
      <c r="G174">
        <v>1</v>
      </c>
      <c r="H174">
        <f>SUM(B174:G174)</f>
        <v>56</v>
      </c>
    </row>
    <row r="175" spans="1:8" x14ac:dyDescent="0.2">
      <c r="A175" t="s">
        <v>20</v>
      </c>
      <c r="B175">
        <v>22</v>
      </c>
      <c r="C175">
        <v>49</v>
      </c>
      <c r="D175">
        <v>3</v>
      </c>
      <c r="E175">
        <v>1</v>
      </c>
      <c r="F175">
        <v>5</v>
      </c>
      <c r="G175">
        <v>4</v>
      </c>
      <c r="H175">
        <f>SUM(B175:G175)</f>
        <v>84</v>
      </c>
    </row>
    <row r="176" spans="1:8" x14ac:dyDescent="0.2">
      <c r="A176" t="s">
        <v>72</v>
      </c>
      <c r="B176">
        <f t="shared" ref="B176:G176" si="20">B174+B175</f>
        <v>46</v>
      </c>
      <c r="C176">
        <f t="shared" si="20"/>
        <v>70</v>
      </c>
      <c r="D176">
        <f t="shared" si="20"/>
        <v>4</v>
      </c>
      <c r="E176">
        <f t="shared" si="20"/>
        <v>6</v>
      </c>
      <c r="F176">
        <f t="shared" si="20"/>
        <v>9</v>
      </c>
      <c r="G176">
        <f t="shared" si="20"/>
        <v>5</v>
      </c>
      <c r="H176">
        <f>SUM(B176:G176)</f>
        <v>140</v>
      </c>
    </row>
    <row r="177" spans="1:18" x14ac:dyDescent="0.2">
      <c r="A177" t="s">
        <v>31</v>
      </c>
      <c r="B177">
        <v>6</v>
      </c>
      <c r="C177">
        <v>11</v>
      </c>
      <c r="D177">
        <v>2</v>
      </c>
      <c r="E177">
        <v>1</v>
      </c>
      <c r="F177">
        <v>8</v>
      </c>
      <c r="G177">
        <v>1</v>
      </c>
      <c r="H177">
        <f>SUM(B177:G177)</f>
        <v>29</v>
      </c>
    </row>
    <row r="178" spans="1:18" x14ac:dyDescent="0.2">
      <c r="A178" t="s">
        <v>55</v>
      </c>
      <c r="B178">
        <f>B176/H176</f>
        <v>0.32857142857142857</v>
      </c>
      <c r="C178">
        <f>C176/H176</f>
        <v>0.5</v>
      </c>
      <c r="D178">
        <f>D176/H176</f>
        <v>2.8571428571428571E-2</v>
      </c>
      <c r="E178">
        <f>E176/H176</f>
        <v>4.2857142857142858E-2</v>
      </c>
      <c r="F178">
        <f>F176/H176</f>
        <v>6.4285714285714279E-2</v>
      </c>
      <c r="G178">
        <f>G176/H176</f>
        <v>3.5714285714285712E-2</v>
      </c>
      <c r="M178" s="1" t="s">
        <v>21</v>
      </c>
      <c r="N178" s="1" t="s">
        <v>22</v>
      </c>
      <c r="O178" s="1" t="s">
        <v>52</v>
      </c>
      <c r="P178" s="1" t="s">
        <v>24</v>
      </c>
      <c r="Q178" s="1" t="s">
        <v>25</v>
      </c>
      <c r="R178" s="1" t="s">
        <v>26</v>
      </c>
    </row>
    <row r="179" spans="1:18" x14ac:dyDescent="0.2">
      <c r="L179" t="s">
        <v>1</v>
      </c>
      <c r="M179">
        <v>0.45454545454545497</v>
      </c>
      <c r="N179">
        <v>0.37190082644628097</v>
      </c>
      <c r="O179">
        <v>4.1322314049586778E-2</v>
      </c>
      <c r="P179">
        <v>1.6528925619834711E-2</v>
      </c>
      <c r="Q179">
        <v>4.9586776859504134E-2</v>
      </c>
      <c r="R179">
        <v>6.6115702479338845E-2</v>
      </c>
    </row>
    <row r="180" spans="1:18" x14ac:dyDescent="0.2">
      <c r="M180">
        <v>0.8125</v>
      </c>
      <c r="N180">
        <v>6.25E-2</v>
      </c>
      <c r="O180">
        <v>6.25E-2</v>
      </c>
      <c r="P180">
        <v>0</v>
      </c>
      <c r="Q180">
        <v>6.25E-2</v>
      </c>
      <c r="R180">
        <v>0</v>
      </c>
    </row>
    <row r="182" spans="1:18" x14ac:dyDescent="0.2">
      <c r="L182" t="s">
        <v>8</v>
      </c>
      <c r="M182">
        <v>0.10465116279069768</v>
      </c>
      <c r="N182">
        <v>0.77906976744186052</v>
      </c>
      <c r="O182">
        <v>3.4883720930232558E-2</v>
      </c>
      <c r="P182">
        <v>1.1627906976744186E-2</v>
      </c>
      <c r="Q182">
        <v>3.4883720930232558E-2</v>
      </c>
      <c r="R182">
        <v>3.4883720930232558E-2</v>
      </c>
    </row>
    <row r="183" spans="1:18" x14ac:dyDescent="0.2">
      <c r="M183">
        <v>0.23404255319148937</v>
      </c>
      <c r="N183">
        <v>0.44680851063829785</v>
      </c>
      <c r="O183">
        <v>0.1276595744680851</v>
      </c>
      <c r="P183">
        <v>6.3829787234042548E-2</v>
      </c>
      <c r="Q183">
        <v>0.1276595744680851</v>
      </c>
      <c r="R183">
        <v>0</v>
      </c>
    </row>
    <row r="185" spans="1:18" x14ac:dyDescent="0.2">
      <c r="L185" t="s">
        <v>10</v>
      </c>
      <c r="M185">
        <v>0.33333333333333331</v>
      </c>
      <c r="N185">
        <v>0.33333333333333331</v>
      </c>
      <c r="O185">
        <v>0</v>
      </c>
      <c r="P185">
        <v>0</v>
      </c>
      <c r="Q185">
        <v>0.21951219512195122</v>
      </c>
      <c r="R185">
        <v>0.11382113821138211</v>
      </c>
    </row>
    <row r="186" spans="1:18" x14ac:dyDescent="0.2">
      <c r="M186">
        <v>0.64864864864864868</v>
      </c>
      <c r="N186">
        <v>0.24324324324324326</v>
      </c>
      <c r="O186">
        <v>5.4054054054054057E-2</v>
      </c>
      <c r="P186">
        <v>0</v>
      </c>
      <c r="Q186">
        <v>5.4054054054054057E-2</v>
      </c>
      <c r="R186">
        <v>0</v>
      </c>
    </row>
    <row r="188" spans="1:18" x14ac:dyDescent="0.2">
      <c r="L188" t="s">
        <v>11</v>
      </c>
      <c r="M188">
        <v>0.13043478260869565</v>
      </c>
      <c r="N188">
        <v>0.5</v>
      </c>
      <c r="O188">
        <v>6.5217391304347824E-2</v>
      </c>
      <c r="P188">
        <v>0</v>
      </c>
      <c r="Q188">
        <v>0.28260869565217389</v>
      </c>
      <c r="R188">
        <v>2.1739130434782608E-2</v>
      </c>
    </row>
    <row r="189" spans="1:18" x14ac:dyDescent="0.2">
      <c r="M189">
        <v>0.31623931623931623</v>
      </c>
      <c r="N189">
        <v>0.48717948717948717</v>
      </c>
      <c r="O189">
        <v>5.128205128205128E-2</v>
      </c>
      <c r="P189">
        <v>8.5470085470085472E-2</v>
      </c>
      <c r="Q189">
        <v>3.4188034188034191E-2</v>
      </c>
      <c r="R189">
        <v>2.564102564102564E-2</v>
      </c>
    </row>
    <row r="191" spans="1:18" x14ac:dyDescent="0.2">
      <c r="L191" t="s">
        <v>13</v>
      </c>
      <c r="M191">
        <v>0.28205128205128205</v>
      </c>
      <c r="N191">
        <v>0.46153846153846156</v>
      </c>
      <c r="O191">
        <v>0.10256410256410256</v>
      </c>
      <c r="P191">
        <v>2.564102564102564E-2</v>
      </c>
      <c r="Q191">
        <v>0.10256410256410256</v>
      </c>
      <c r="R191">
        <v>2.564102564102564E-2</v>
      </c>
    </row>
    <row r="192" spans="1:18" x14ac:dyDescent="0.2">
      <c r="M192">
        <v>0.32876712328767121</v>
      </c>
      <c r="N192">
        <v>0.45205479452054792</v>
      </c>
      <c r="O192">
        <v>4.1095890410958902E-2</v>
      </c>
      <c r="P192">
        <v>1.3698630136986301E-2</v>
      </c>
      <c r="Q192">
        <v>0.1095890410958904</v>
      </c>
      <c r="R192">
        <v>5.4794520547945202E-2</v>
      </c>
    </row>
    <row r="194" spans="12:18" x14ac:dyDescent="0.2">
      <c r="L194" t="s">
        <v>15</v>
      </c>
      <c r="M194">
        <v>0.24390243902439024</v>
      </c>
      <c r="N194">
        <v>0.29268292682926828</v>
      </c>
      <c r="O194">
        <v>7.3170731707317069E-2</v>
      </c>
      <c r="P194">
        <v>4.878048780487805E-2</v>
      </c>
      <c r="Q194">
        <v>0.34146341463414637</v>
      </c>
      <c r="R194">
        <v>0</v>
      </c>
    </row>
    <row r="195" spans="12:18" x14ac:dyDescent="0.2">
      <c r="M195">
        <v>0.18269230769230768</v>
      </c>
      <c r="N195">
        <v>0.38461538461538464</v>
      </c>
      <c r="O195">
        <v>0.20192307692307693</v>
      </c>
      <c r="P195">
        <v>9.6153846153846159E-3</v>
      </c>
      <c r="Q195">
        <v>9.6153846153846159E-2</v>
      </c>
      <c r="R195">
        <v>0.125</v>
      </c>
    </row>
    <row r="197" spans="12:18" x14ac:dyDescent="0.2">
      <c r="L197" t="s">
        <v>18</v>
      </c>
      <c r="M197">
        <v>0.33628318584070799</v>
      </c>
      <c r="N197">
        <v>0.4336283185840708</v>
      </c>
      <c r="O197">
        <v>0</v>
      </c>
      <c r="P197">
        <v>3.5398230088495575E-2</v>
      </c>
      <c r="Q197">
        <v>0.11504424778761062</v>
      </c>
      <c r="R197">
        <v>7.9646017699115043E-2</v>
      </c>
    </row>
    <row r="198" spans="12:18" x14ac:dyDescent="0.2">
      <c r="M198">
        <v>0.23529411764705882</v>
      </c>
      <c r="N198">
        <v>0.47058823529411764</v>
      </c>
      <c r="O198">
        <v>0.19607843137254902</v>
      </c>
      <c r="P198">
        <v>9.8039215686274508E-2</v>
      </c>
      <c r="Q198">
        <v>0</v>
      </c>
      <c r="R198">
        <v>0</v>
      </c>
    </row>
    <row r="200" spans="12:18" x14ac:dyDescent="0.2">
      <c r="L200" t="s">
        <v>55</v>
      </c>
      <c r="M200">
        <v>0.32903225806451614</v>
      </c>
      <c r="N200">
        <v>0.35806451612903228</v>
      </c>
      <c r="O200">
        <v>6.1290322580645158E-2</v>
      </c>
      <c r="P200">
        <v>6.4516129032258063E-2</v>
      </c>
      <c r="Q200">
        <v>0.13870967741935483</v>
      </c>
      <c r="R200">
        <v>4.8387096774193547E-2</v>
      </c>
    </row>
    <row r="201" spans="12:18" x14ac:dyDescent="0.2">
      <c r="M201">
        <v>0.32857142857142857</v>
      </c>
      <c r="N201">
        <v>0.5</v>
      </c>
      <c r="O201">
        <v>2.8571428571428571E-2</v>
      </c>
      <c r="P201">
        <v>4.2857142857142858E-2</v>
      </c>
      <c r="Q201">
        <v>6.4285714285714279E-2</v>
      </c>
      <c r="R201">
        <v>3.5714285714285712E-2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PositionValence</vt:lpstr>
      <vt:lpstr>Subject Areas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2016-08-14T10:54:37Z</dcterms:created>
  <dcterms:modified xsi:type="dcterms:W3CDTF">2018-08-26T15:53:15Z</dcterms:modified>
</cp:coreProperties>
</file>